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5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6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8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9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10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11.xml" ContentType="application/vnd.openxmlformats-officedocument.drawing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drawings/drawing12.xml" ContentType="application/vnd.openxmlformats-officedocument.drawing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7B1A1C7D-F110-0343-8063-59E947986E11}" xr6:coauthVersionLast="47" xr6:coauthVersionMax="47" xr10:uidLastSave="{00000000-0000-0000-0000-000000000000}"/>
  <bookViews>
    <workbookView xWindow="-108" yWindow="-108" windowWidth="23256" windowHeight="12576" activeTab="4" xr2:uid="{216738F8-29CE-4A5B-9FF2-962B37D1E39D}"/>
  </bookViews>
  <sheets>
    <sheet name="aug" sheetId="3" r:id="rId1"/>
    <sheet name="sept" sheetId="4" r:id="rId2"/>
    <sheet name="okt" sheetId="5" r:id="rId3"/>
    <sheet name="nov" sheetId="6" r:id="rId4"/>
    <sheet name="dec" sheetId="7" r:id="rId5"/>
    <sheet name="jan" sheetId="8" r:id="rId6"/>
    <sheet name="feb" sheetId="9" r:id="rId7"/>
    <sheet name="maart" sheetId="10" r:id="rId8"/>
    <sheet name="april" sheetId="11" r:id="rId9"/>
    <sheet name="mei" sheetId="12" r:id="rId10"/>
    <sheet name="juni" sheetId="13" r:id="rId11"/>
    <sheet name="juli" sheetId="14" r:id="rId12"/>
  </sheets>
  <externalReferences>
    <externalReference r:id="rId1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9" i="13" l="1"/>
  <c r="Y20" i="13"/>
  <c r="H3" i="13"/>
  <c r="T16" i="14"/>
  <c r="V16" i="14"/>
  <c r="H3" i="3"/>
  <c r="H14" i="14"/>
  <c r="H13" i="14"/>
  <c r="H12" i="14"/>
  <c r="H11" i="14"/>
  <c r="H10" i="14"/>
  <c r="H9" i="14"/>
  <c r="H8" i="14"/>
  <c r="H7" i="14"/>
  <c r="H6" i="14"/>
  <c r="H5" i="14"/>
  <c r="H4" i="14"/>
  <c r="H3" i="14"/>
  <c r="H13" i="13"/>
  <c r="H12" i="13"/>
  <c r="H11" i="13"/>
  <c r="H10" i="13"/>
  <c r="H9" i="13"/>
  <c r="H8" i="13"/>
  <c r="H7" i="13"/>
  <c r="H6" i="13"/>
  <c r="H5" i="13"/>
  <c r="H4" i="13"/>
  <c r="H12" i="12"/>
  <c r="H11" i="12"/>
  <c r="H10" i="12"/>
  <c r="H9" i="12"/>
  <c r="H8" i="12"/>
  <c r="H7" i="12"/>
  <c r="H6" i="12"/>
  <c r="H5" i="12"/>
  <c r="H4" i="12"/>
  <c r="H3" i="12"/>
  <c r="H11" i="11"/>
  <c r="H10" i="11"/>
  <c r="H9" i="11"/>
  <c r="H8" i="11"/>
  <c r="H7" i="11"/>
  <c r="H6" i="11"/>
  <c r="H5" i="11"/>
  <c r="H4" i="11"/>
  <c r="H3" i="11"/>
  <c r="H10" i="10"/>
  <c r="H9" i="10"/>
  <c r="H8" i="10"/>
  <c r="H7" i="10"/>
  <c r="H6" i="10"/>
  <c r="H5" i="10"/>
  <c r="H4" i="10"/>
  <c r="H3" i="10"/>
  <c r="H9" i="9"/>
  <c r="H8" i="9"/>
  <c r="H7" i="9"/>
  <c r="H6" i="9"/>
  <c r="H5" i="9"/>
  <c r="H4" i="9"/>
  <c r="H3" i="9"/>
  <c r="H8" i="8"/>
  <c r="H7" i="8"/>
  <c r="H6" i="8"/>
  <c r="H5" i="8"/>
  <c r="H4" i="8"/>
  <c r="H3" i="8"/>
  <c r="H7" i="7"/>
  <c r="H6" i="7"/>
  <c r="H5" i="7"/>
  <c r="H4" i="7"/>
  <c r="H3" i="7"/>
  <c r="H6" i="6"/>
  <c r="H5" i="6"/>
  <c r="H4" i="6"/>
  <c r="H3" i="6"/>
  <c r="H5" i="5"/>
  <c r="H4" i="5"/>
  <c r="H3" i="5"/>
  <c r="H3" i="4"/>
  <c r="H4" i="4"/>
  <c r="E16" i="13"/>
  <c r="E17" i="13"/>
  <c r="E16" i="12"/>
  <c r="E17" i="12"/>
  <c r="E16" i="11"/>
  <c r="E17" i="11"/>
  <c r="E16" i="10"/>
  <c r="E17" i="10"/>
  <c r="E16" i="9"/>
  <c r="E17" i="9"/>
  <c r="E16" i="8"/>
  <c r="E17" i="8"/>
  <c r="E17" i="7"/>
  <c r="E16" i="6"/>
  <c r="E17" i="6"/>
  <c r="E16" i="5"/>
  <c r="E17" i="5"/>
  <c r="E16" i="4"/>
  <c r="E17" i="4"/>
  <c r="E16" i="3"/>
  <c r="E17" i="3"/>
  <c r="O3" i="3"/>
  <c r="E16" i="14"/>
  <c r="E17" i="14"/>
  <c r="P8" i="13"/>
  <c r="W9" i="13"/>
  <c r="P9" i="13"/>
  <c r="W10" i="13"/>
  <c r="P10" i="13"/>
  <c r="W11" i="13"/>
  <c r="P11" i="13"/>
  <c r="W12" i="13"/>
  <c r="P12" i="13"/>
  <c r="W13" i="13"/>
  <c r="P13" i="13"/>
  <c r="W14" i="13"/>
  <c r="W15" i="13"/>
  <c r="Z13" i="12"/>
  <c r="Y13" i="13"/>
  <c r="Y13" i="12"/>
  <c r="X13" i="13"/>
  <c r="Z12" i="11"/>
  <c r="Y12" i="13"/>
  <c r="Y12" i="11"/>
  <c r="X12" i="13"/>
  <c r="Z11" i="10"/>
  <c r="Y11" i="13"/>
  <c r="Y11" i="10"/>
  <c r="X11" i="13"/>
  <c r="Y10" i="9"/>
  <c r="X10" i="13"/>
  <c r="Y9" i="8"/>
  <c r="X9" i="13"/>
  <c r="Y8" i="7"/>
  <c r="X8" i="13"/>
  <c r="Y7" i="6"/>
  <c r="X7" i="13"/>
  <c r="Y5" i="13"/>
  <c r="X5" i="13"/>
  <c r="Y4" i="13"/>
  <c r="X4" i="13"/>
  <c r="AB15" i="12"/>
  <c r="AB16" i="12"/>
  <c r="AB17" i="12"/>
  <c r="Y10" i="8"/>
  <c r="Z6" i="12"/>
  <c r="Z7" i="12"/>
  <c r="Z8" i="12"/>
  <c r="Z9" i="12"/>
  <c r="Z10" i="12"/>
  <c r="Z11" i="12"/>
  <c r="Y11" i="12"/>
  <c r="AB11" i="12"/>
  <c r="Z12" i="12"/>
  <c r="Y12" i="12"/>
  <c r="AB12" i="12"/>
  <c r="Z14" i="12"/>
  <c r="Z6" i="11"/>
  <c r="Z7" i="11"/>
  <c r="Z8" i="11"/>
  <c r="Z9" i="11"/>
  <c r="Z10" i="11"/>
  <c r="Z11" i="11"/>
  <c r="Z13" i="11"/>
  <c r="Z6" i="10"/>
  <c r="Z7" i="10"/>
  <c r="Z8" i="10"/>
  <c r="Z9" i="10"/>
  <c r="Z10" i="10"/>
  <c r="Z12" i="10"/>
  <c r="Z6" i="9"/>
  <c r="Z7" i="9"/>
  <c r="Z8" i="9"/>
  <c r="Z9" i="9"/>
  <c r="Z10" i="9"/>
  <c r="Y10" i="13"/>
  <c r="Z11" i="9"/>
  <c r="Z6" i="8"/>
  <c r="Z7" i="8"/>
  <c r="Z8" i="8"/>
  <c r="Z9" i="8"/>
  <c r="Y9" i="13"/>
  <c r="Z10" i="8"/>
  <c r="Z6" i="7"/>
  <c r="Z7" i="7"/>
  <c r="Z8" i="7"/>
  <c r="Y8" i="13"/>
  <c r="Z9" i="7"/>
  <c r="Z6" i="6"/>
  <c r="Z7" i="6"/>
  <c r="Y7" i="13"/>
  <c r="Z8" i="6"/>
  <c r="Z6" i="5"/>
  <c r="Y6" i="13"/>
  <c r="Z7" i="5"/>
  <c r="Z6" i="4"/>
  <c r="Z18" i="4"/>
  <c r="Z6" i="14"/>
  <c r="Z7" i="14"/>
  <c r="Z8" i="14"/>
  <c r="Z9" i="14"/>
  <c r="Z10" i="14"/>
  <c r="Z11" i="14"/>
  <c r="Z12" i="14"/>
  <c r="Z13" i="14"/>
  <c r="Z14" i="14"/>
  <c r="Z15" i="14"/>
  <c r="Z18" i="3"/>
  <c r="P12" i="14"/>
  <c r="X15" i="14"/>
  <c r="P14" i="14"/>
  <c r="X17" i="14"/>
  <c r="Y15" i="14"/>
  <c r="Y13" i="14"/>
  <c r="Y12" i="14"/>
  <c r="Y11" i="14"/>
  <c r="Y9" i="14"/>
  <c r="Y8" i="14"/>
  <c r="Y7" i="14"/>
  <c r="Y6" i="14"/>
  <c r="Y10" i="12"/>
  <c r="Y9" i="12"/>
  <c r="Y8" i="12"/>
  <c r="Y7" i="12"/>
  <c r="Y6" i="12"/>
  <c r="Y13" i="11"/>
  <c r="Y11" i="11"/>
  <c r="Y10" i="11"/>
  <c r="Y9" i="11"/>
  <c r="Y8" i="11"/>
  <c r="Y7" i="11"/>
  <c r="Y6" i="11"/>
  <c r="Y12" i="10"/>
  <c r="Y10" i="10"/>
  <c r="Y9" i="10"/>
  <c r="Y8" i="10"/>
  <c r="Y7" i="10"/>
  <c r="Y6" i="10"/>
  <c r="Y11" i="9"/>
  <c r="Y9" i="9"/>
  <c r="Y8" i="9"/>
  <c r="Y7" i="9"/>
  <c r="Y6" i="9"/>
  <c r="Y8" i="8"/>
  <c r="Y7" i="8"/>
  <c r="Y6" i="8"/>
  <c r="Y9" i="7"/>
  <c r="Y7" i="7"/>
  <c r="Y6" i="7"/>
  <c r="Y8" i="6"/>
  <c r="Y6" i="6"/>
  <c r="Y7" i="5"/>
  <c r="Y6" i="5"/>
  <c r="X6" i="13"/>
  <c r="X16" i="13"/>
  <c r="Y16" i="14"/>
  <c r="Y6" i="4"/>
  <c r="Y18" i="3"/>
  <c r="B11" i="4"/>
  <c r="P3" i="3"/>
  <c r="X6" i="3"/>
  <c r="X17" i="5"/>
  <c r="X16" i="5"/>
  <c r="X14" i="5"/>
  <c r="X11" i="5"/>
  <c r="X10" i="5"/>
  <c r="X9" i="5"/>
  <c r="X15" i="5"/>
  <c r="X17" i="12"/>
  <c r="X16" i="12"/>
  <c r="X16" i="11"/>
  <c r="X17" i="10"/>
  <c r="X16" i="10"/>
  <c r="X17" i="9"/>
  <c r="X15" i="9"/>
  <c r="X16" i="8"/>
  <c r="X14" i="8"/>
  <c r="X12" i="8"/>
  <c r="X17" i="8"/>
  <c r="X17" i="6"/>
  <c r="X16" i="6"/>
  <c r="X8" i="3"/>
  <c r="X14" i="3"/>
  <c r="X10" i="3"/>
  <c r="X17" i="3"/>
  <c r="X8" i="4"/>
  <c r="X9" i="4"/>
  <c r="X10" i="4"/>
  <c r="X11" i="4"/>
  <c r="X12" i="4"/>
  <c r="X13" i="4"/>
  <c r="X14" i="4"/>
  <c r="X15" i="4"/>
  <c r="X16" i="4"/>
  <c r="X17" i="4"/>
  <c r="F14" i="12"/>
  <c r="F14" i="11"/>
  <c r="F12" i="11"/>
  <c r="F14" i="10"/>
  <c r="F12" i="10"/>
  <c r="F14" i="9"/>
  <c r="F12" i="9"/>
  <c r="F14" i="8"/>
  <c r="F13" i="8"/>
  <c r="F12" i="8"/>
  <c r="F11" i="8"/>
  <c r="F10" i="8"/>
  <c r="F9" i="8"/>
  <c r="F14" i="7"/>
  <c r="F12" i="7"/>
  <c r="F14" i="6"/>
  <c r="F13" i="6"/>
  <c r="F12" i="6"/>
  <c r="F11" i="6"/>
  <c r="F10" i="6"/>
  <c r="F9" i="6"/>
  <c r="F8" i="6"/>
  <c r="F7" i="6"/>
  <c r="F14" i="4"/>
  <c r="F13" i="4"/>
  <c r="F12" i="4"/>
  <c r="F11" i="4"/>
  <c r="F10" i="4"/>
  <c r="F9" i="4"/>
  <c r="F8" i="4"/>
  <c r="F7" i="4"/>
  <c r="F6" i="4"/>
  <c r="F5" i="4"/>
  <c r="F14" i="3"/>
  <c r="F12" i="3"/>
  <c r="Y16" i="13"/>
  <c r="Z16" i="14"/>
  <c r="Z18" i="14"/>
  <c r="Z18" i="6"/>
  <c r="Z18" i="5"/>
  <c r="Z18" i="7"/>
  <c r="AB13" i="12"/>
  <c r="AB10" i="12"/>
  <c r="AB9" i="12"/>
  <c r="AB8" i="12"/>
  <c r="Z18" i="12"/>
  <c r="Z18" i="8"/>
  <c r="Z18" i="10"/>
  <c r="Z18" i="9"/>
  <c r="Z18" i="11"/>
  <c r="Y10" i="14"/>
  <c r="X12" i="5"/>
  <c r="X13" i="5"/>
  <c r="P10" i="12"/>
  <c r="X13" i="12"/>
  <c r="P12" i="12"/>
  <c r="X15" i="12"/>
  <c r="X17" i="11"/>
  <c r="P8" i="11"/>
  <c r="X11" i="11"/>
  <c r="P10" i="11"/>
  <c r="X13" i="11"/>
  <c r="P11" i="11"/>
  <c r="X14" i="11"/>
  <c r="X15" i="11"/>
  <c r="X14" i="10"/>
  <c r="X15" i="10"/>
  <c r="X13" i="9"/>
  <c r="X14" i="9"/>
  <c r="X16" i="9"/>
  <c r="X13" i="8"/>
  <c r="X15" i="8"/>
  <c r="X11" i="7"/>
  <c r="X12" i="7"/>
  <c r="X13" i="7"/>
  <c r="X14" i="7"/>
  <c r="X15" i="7"/>
  <c r="P5" i="7"/>
  <c r="X8" i="7"/>
  <c r="X16" i="7"/>
  <c r="X17" i="7"/>
  <c r="X10" i="6"/>
  <c r="X11" i="6"/>
  <c r="X12" i="6"/>
  <c r="X13" i="6"/>
  <c r="X14" i="6"/>
  <c r="X15" i="6"/>
  <c r="X11" i="3"/>
  <c r="X12" i="3"/>
  <c r="X13" i="3"/>
  <c r="X7" i="3"/>
  <c r="X15" i="3"/>
  <c r="X16" i="3"/>
  <c r="X9" i="3"/>
  <c r="A3" i="14"/>
  <c r="Q13" i="13"/>
  <c r="Q12" i="13"/>
  <c r="Q11" i="13"/>
  <c r="Q10" i="13"/>
  <c r="Q9" i="13"/>
  <c r="Q8" i="13"/>
  <c r="Q12" i="12"/>
  <c r="Q11" i="12"/>
  <c r="Q10" i="12"/>
  <c r="P8" i="12"/>
  <c r="X11" i="12"/>
  <c r="Q8" i="12"/>
  <c r="Q8" i="11"/>
  <c r="Q9" i="11"/>
  <c r="Q10" i="11"/>
  <c r="Q11" i="11"/>
  <c r="Q10" i="10"/>
  <c r="Q9" i="10"/>
  <c r="P8" i="10"/>
  <c r="X11" i="10"/>
  <c r="Q8" i="10"/>
  <c r="Q9" i="9"/>
  <c r="Q9" i="12"/>
  <c r="P8" i="9"/>
  <c r="X11" i="9"/>
  <c r="Q8" i="9"/>
  <c r="P15" i="3"/>
  <c r="P8" i="14"/>
  <c r="X11" i="14"/>
  <c r="Q7" i="14"/>
  <c r="P7" i="14"/>
  <c r="X10" i="14"/>
  <c r="Q6" i="14"/>
  <c r="P6" i="14"/>
  <c r="X9" i="14"/>
  <c r="Q5" i="14"/>
  <c r="P5" i="14"/>
  <c r="X8" i="14"/>
  <c r="Q4" i="14"/>
  <c r="P4" i="14"/>
  <c r="X7" i="14"/>
  <c r="Q3" i="14"/>
  <c r="P3" i="14"/>
  <c r="X6" i="14"/>
  <c r="Q7" i="13"/>
  <c r="P7" i="13"/>
  <c r="W8" i="13"/>
  <c r="Q6" i="13"/>
  <c r="P6" i="13"/>
  <c r="W7" i="13"/>
  <c r="Q5" i="13"/>
  <c r="P5" i="13"/>
  <c r="W6" i="13"/>
  <c r="Q4" i="13"/>
  <c r="P4" i="13"/>
  <c r="W5" i="13"/>
  <c r="Q3" i="13"/>
  <c r="P3" i="13"/>
  <c r="Q7" i="12"/>
  <c r="P7" i="12"/>
  <c r="Q6" i="12"/>
  <c r="P6" i="12"/>
  <c r="X9" i="12"/>
  <c r="Q5" i="12"/>
  <c r="P5" i="12"/>
  <c r="X8" i="12"/>
  <c r="Q4" i="12"/>
  <c r="P4" i="12"/>
  <c r="X7" i="12"/>
  <c r="AB7" i="12"/>
  <c r="Q3" i="12"/>
  <c r="P3" i="12"/>
  <c r="X6" i="12"/>
  <c r="Q7" i="11"/>
  <c r="P7" i="11"/>
  <c r="Q6" i="11"/>
  <c r="P6" i="11"/>
  <c r="X9" i="11"/>
  <c r="Q5" i="11"/>
  <c r="P5" i="11"/>
  <c r="X8" i="11"/>
  <c r="Q4" i="11"/>
  <c r="P4" i="11"/>
  <c r="X7" i="11"/>
  <c r="Q3" i="11"/>
  <c r="P3" i="11"/>
  <c r="X6" i="11"/>
  <c r="Q7" i="10"/>
  <c r="P7" i="10"/>
  <c r="X10" i="10"/>
  <c r="Q6" i="10"/>
  <c r="P6" i="10"/>
  <c r="X9" i="10"/>
  <c r="Q5" i="10"/>
  <c r="P5" i="10"/>
  <c r="X8" i="10"/>
  <c r="Q4" i="10"/>
  <c r="P4" i="10"/>
  <c r="X7" i="10"/>
  <c r="Q3" i="10"/>
  <c r="P3" i="10"/>
  <c r="X6" i="10"/>
  <c r="Q7" i="9"/>
  <c r="P7" i="9"/>
  <c r="X10" i="9"/>
  <c r="Q6" i="9"/>
  <c r="P6" i="9"/>
  <c r="X9" i="9"/>
  <c r="Q5" i="9"/>
  <c r="P5" i="9"/>
  <c r="X8" i="9"/>
  <c r="Q4" i="9"/>
  <c r="P4" i="9"/>
  <c r="X7" i="9"/>
  <c r="Q3" i="9"/>
  <c r="P3" i="9"/>
  <c r="X6" i="9"/>
  <c r="Q7" i="8"/>
  <c r="P7" i="8"/>
  <c r="X10" i="8"/>
  <c r="Q6" i="8"/>
  <c r="P6" i="8"/>
  <c r="X9" i="8"/>
  <c r="Q5" i="8"/>
  <c r="P5" i="8"/>
  <c r="X8" i="8"/>
  <c r="Q4" i="8"/>
  <c r="P4" i="8"/>
  <c r="X7" i="8"/>
  <c r="Q3" i="8"/>
  <c r="Y18" i="8"/>
  <c r="P3" i="8"/>
  <c r="X6" i="8"/>
  <c r="Q6" i="7"/>
  <c r="P6" i="7"/>
  <c r="X9" i="7"/>
  <c r="Q5" i="7"/>
  <c r="Q4" i="7"/>
  <c r="X7" i="7"/>
  <c r="Q3" i="7"/>
  <c r="P3" i="7"/>
  <c r="X6" i="7"/>
  <c r="P3" i="6"/>
  <c r="Q7" i="7"/>
  <c r="P7" i="7"/>
  <c r="Q5" i="6"/>
  <c r="P5" i="6"/>
  <c r="X8" i="6"/>
  <c r="Q4" i="6"/>
  <c r="P4" i="6"/>
  <c r="X7" i="6"/>
  <c r="Q3" i="6"/>
  <c r="Q6" i="6"/>
  <c r="P6" i="6"/>
  <c r="X9" i="6"/>
  <c r="Q4" i="5"/>
  <c r="P4" i="5"/>
  <c r="X7" i="5"/>
  <c r="Q3" i="5"/>
  <c r="P3" i="5"/>
  <c r="X6" i="5"/>
  <c r="Q5" i="5"/>
  <c r="P5" i="5"/>
  <c r="X8" i="5"/>
  <c r="Q4" i="4"/>
  <c r="P4" i="4"/>
  <c r="X7" i="4"/>
  <c r="Q3" i="4"/>
  <c r="Q15" i="4"/>
  <c r="P3" i="4"/>
  <c r="Q3" i="3"/>
  <c r="Q8" i="8"/>
  <c r="Q14" i="14"/>
  <c r="Q13" i="14"/>
  <c r="Q12" i="14"/>
  <c r="Q11" i="14"/>
  <c r="Q10" i="14"/>
  <c r="Q9" i="14"/>
  <c r="Q8" i="14"/>
  <c r="P8" i="8"/>
  <c r="X11" i="8"/>
  <c r="P13" i="14"/>
  <c r="X16" i="14"/>
  <c r="P10" i="14"/>
  <c r="X13" i="14"/>
  <c r="P11" i="14"/>
  <c r="X14" i="14"/>
  <c r="P9" i="14"/>
  <c r="X12" i="14"/>
  <c r="P11" i="12"/>
  <c r="X14" i="12"/>
  <c r="P9" i="12"/>
  <c r="X12" i="12"/>
  <c r="P9" i="11"/>
  <c r="X12" i="11"/>
  <c r="P9" i="10"/>
  <c r="X12" i="10"/>
  <c r="P9" i="9"/>
  <c r="X12" i="9"/>
  <c r="P10" i="10"/>
  <c r="X13" i="10"/>
  <c r="S30" i="12"/>
  <c r="W4" i="13"/>
  <c r="W16" i="13"/>
  <c r="W17" i="13"/>
  <c r="Y14" i="14"/>
  <c r="Y18" i="14"/>
  <c r="Y14" i="12"/>
  <c r="AB14" i="12"/>
  <c r="Q15" i="6"/>
  <c r="P15" i="10"/>
  <c r="Q15" i="7"/>
  <c r="X6" i="6"/>
  <c r="X18" i="6"/>
  <c r="P15" i="6"/>
  <c r="X18" i="14"/>
  <c r="Q15" i="13"/>
  <c r="Q15" i="11"/>
  <c r="Q15" i="12"/>
  <c r="X10" i="7"/>
  <c r="X18" i="7"/>
  <c r="P15" i="7"/>
  <c r="X10" i="11"/>
  <c r="X18" i="11"/>
  <c r="P15" i="11"/>
  <c r="P15" i="13"/>
  <c r="P15" i="12"/>
  <c r="X10" i="12"/>
  <c r="X18" i="12"/>
  <c r="Y18" i="11"/>
  <c r="Y18" i="10"/>
  <c r="Y18" i="5"/>
  <c r="Q15" i="14"/>
  <c r="Q15" i="5"/>
  <c r="P15" i="4"/>
  <c r="X6" i="4"/>
  <c r="X18" i="4"/>
  <c r="X18" i="3"/>
  <c r="Y20" i="3"/>
  <c r="Y21" i="3"/>
  <c r="X18" i="5"/>
  <c r="Y20" i="5"/>
  <c r="Y21" i="5"/>
  <c r="P15" i="5"/>
  <c r="P15" i="9"/>
  <c r="Q15" i="8"/>
  <c r="X18" i="8"/>
  <c r="Y20" i="8"/>
  <c r="Y21" i="8"/>
  <c r="P15" i="8"/>
  <c r="X18" i="10"/>
  <c r="Y18" i="9"/>
  <c r="X18" i="9"/>
  <c r="Y20" i="9"/>
  <c r="Y21" i="9"/>
  <c r="Q15" i="3"/>
  <c r="Q15" i="10"/>
  <c r="Q15" i="9"/>
  <c r="P15" i="14"/>
  <c r="E13" i="3"/>
  <c r="A3" i="8"/>
  <c r="A3" i="7"/>
  <c r="A3" i="6"/>
  <c r="A3" i="5"/>
  <c r="A3" i="4"/>
  <c r="U4" i="10"/>
  <c r="B14" i="3"/>
  <c r="C6" i="3"/>
  <c r="L3" i="9"/>
  <c r="D6" i="3"/>
  <c r="M3" i="12"/>
  <c r="E6" i="3"/>
  <c r="N3" i="14"/>
  <c r="B6" i="3"/>
  <c r="K3" i="9"/>
  <c r="E13" i="10"/>
  <c r="A11" i="14"/>
  <c r="A11" i="13"/>
  <c r="A11" i="12"/>
  <c r="A11" i="11"/>
  <c r="A11" i="10"/>
  <c r="A11" i="9"/>
  <c r="A3" i="13"/>
  <c r="A3" i="11"/>
  <c r="A3" i="12"/>
  <c r="A3" i="10"/>
  <c r="A3" i="9"/>
  <c r="C14" i="14"/>
  <c r="E13" i="14"/>
  <c r="B11" i="14"/>
  <c r="B14" i="14"/>
  <c r="C3" i="14"/>
  <c r="C6" i="14"/>
  <c r="D3" i="14"/>
  <c r="D6" i="14"/>
  <c r="E3" i="14"/>
  <c r="E6" i="14"/>
  <c r="N14" i="14"/>
  <c r="B3" i="14"/>
  <c r="B6" i="14"/>
  <c r="K14" i="14"/>
  <c r="C14" i="13"/>
  <c r="E13" i="13"/>
  <c r="B11" i="13"/>
  <c r="B14" i="13"/>
  <c r="C3" i="13"/>
  <c r="C6" i="13"/>
  <c r="D3" i="13"/>
  <c r="D6" i="13"/>
  <c r="E3" i="13"/>
  <c r="E6" i="13"/>
  <c r="B3" i="13"/>
  <c r="B6" i="13"/>
  <c r="C14" i="12"/>
  <c r="E13" i="12"/>
  <c r="B11" i="12"/>
  <c r="B14" i="12"/>
  <c r="J12" i="13"/>
  <c r="S13" i="13"/>
  <c r="C3" i="12"/>
  <c r="C6" i="12"/>
  <c r="D3" i="12"/>
  <c r="D6" i="12"/>
  <c r="E3" i="12"/>
  <c r="E6" i="12"/>
  <c r="B3" i="12"/>
  <c r="B6" i="12"/>
  <c r="C14" i="11"/>
  <c r="E13" i="11"/>
  <c r="B11" i="11"/>
  <c r="B14" i="11"/>
  <c r="J11" i="11"/>
  <c r="S12" i="11"/>
  <c r="C3" i="11"/>
  <c r="C6" i="11"/>
  <c r="D3" i="11"/>
  <c r="D6" i="11"/>
  <c r="M11" i="14"/>
  <c r="E3" i="11"/>
  <c r="E6" i="11"/>
  <c r="B3" i="11"/>
  <c r="B6" i="11"/>
  <c r="C14" i="10"/>
  <c r="B11" i="10"/>
  <c r="B14" i="10"/>
  <c r="D3" i="10"/>
  <c r="D6" i="10"/>
  <c r="M10" i="10"/>
  <c r="E3" i="10"/>
  <c r="E6" i="10"/>
  <c r="C3" i="10"/>
  <c r="C6" i="10"/>
  <c r="B3" i="10"/>
  <c r="B6" i="10"/>
  <c r="C14" i="9"/>
  <c r="E13" i="9"/>
  <c r="B11" i="9"/>
  <c r="B14" i="9"/>
  <c r="J9" i="9"/>
  <c r="S10" i="9"/>
  <c r="C3" i="9"/>
  <c r="C6" i="9"/>
  <c r="D3" i="9"/>
  <c r="D6" i="9"/>
  <c r="E3" i="9"/>
  <c r="E6" i="9"/>
  <c r="B3" i="9"/>
  <c r="B6" i="9"/>
  <c r="K9" i="10"/>
  <c r="V32" i="13"/>
  <c r="T32" i="13"/>
  <c r="V16" i="13"/>
  <c r="T16" i="13"/>
  <c r="O13" i="13"/>
  <c r="U14" i="13"/>
  <c r="F14" i="13"/>
  <c r="U13" i="13"/>
  <c r="G13" i="13"/>
  <c r="U12" i="13"/>
  <c r="G12" i="13"/>
  <c r="U11" i="13"/>
  <c r="G11" i="13"/>
  <c r="U10" i="13"/>
  <c r="G10" i="13"/>
  <c r="U9" i="13"/>
  <c r="G9" i="13"/>
  <c r="U8" i="13"/>
  <c r="G8" i="13"/>
  <c r="U7" i="13"/>
  <c r="G7" i="13"/>
  <c r="U6" i="13"/>
  <c r="G6" i="13"/>
  <c r="U5" i="13"/>
  <c r="G5" i="13"/>
  <c r="G4" i="13"/>
  <c r="G3" i="13"/>
  <c r="V32" i="9"/>
  <c r="T32" i="9"/>
  <c r="V16" i="9"/>
  <c r="T16" i="9"/>
  <c r="O9" i="9"/>
  <c r="F13" i="9"/>
  <c r="F11" i="9"/>
  <c r="U10" i="9"/>
  <c r="F10" i="9"/>
  <c r="U9" i="9"/>
  <c r="G9" i="9"/>
  <c r="U8" i="9"/>
  <c r="G8" i="9"/>
  <c r="U7" i="9"/>
  <c r="G7" i="9"/>
  <c r="U6" i="9"/>
  <c r="G6" i="9"/>
  <c r="U5" i="9"/>
  <c r="G5" i="9"/>
  <c r="G4" i="9"/>
  <c r="G3" i="9"/>
  <c r="V32" i="10"/>
  <c r="T32" i="10"/>
  <c r="V16" i="10"/>
  <c r="T16" i="10"/>
  <c r="O10" i="10"/>
  <c r="F13" i="10"/>
  <c r="U11" i="10"/>
  <c r="F11" i="10"/>
  <c r="U10" i="10"/>
  <c r="G10" i="10"/>
  <c r="U9" i="10"/>
  <c r="G9" i="10"/>
  <c r="U8" i="10"/>
  <c r="G8" i="10"/>
  <c r="U7" i="10"/>
  <c r="G7" i="10"/>
  <c r="U6" i="10"/>
  <c r="G6" i="10"/>
  <c r="U5" i="10"/>
  <c r="G5" i="10"/>
  <c r="G4" i="10"/>
  <c r="G3" i="10"/>
  <c r="V32" i="11"/>
  <c r="T32" i="11"/>
  <c r="V16" i="11"/>
  <c r="T16" i="11"/>
  <c r="O11" i="13"/>
  <c r="F13" i="11"/>
  <c r="U12" i="11"/>
  <c r="U11" i="11"/>
  <c r="G11" i="11"/>
  <c r="U10" i="11"/>
  <c r="G10" i="11"/>
  <c r="U9" i="11"/>
  <c r="G9" i="11"/>
  <c r="U8" i="11"/>
  <c r="G8" i="11"/>
  <c r="U7" i="11"/>
  <c r="G7" i="11"/>
  <c r="U6" i="11"/>
  <c r="G6" i="11"/>
  <c r="U5" i="11"/>
  <c r="G5" i="11"/>
  <c r="G4" i="11"/>
  <c r="G3" i="11"/>
  <c r="V32" i="12"/>
  <c r="T32" i="12"/>
  <c r="V16" i="12"/>
  <c r="T16" i="12"/>
  <c r="U13" i="12"/>
  <c r="F13" i="12"/>
  <c r="U12" i="12"/>
  <c r="G12" i="12"/>
  <c r="U11" i="12"/>
  <c r="G11" i="12"/>
  <c r="U10" i="12"/>
  <c r="G10" i="12"/>
  <c r="U9" i="12"/>
  <c r="G9" i="12"/>
  <c r="U8" i="12"/>
  <c r="G8" i="12"/>
  <c r="U7" i="12"/>
  <c r="G7" i="12"/>
  <c r="U6" i="12"/>
  <c r="G6" i="12"/>
  <c r="U5" i="12"/>
  <c r="G5" i="12"/>
  <c r="U4" i="12"/>
  <c r="G4" i="12"/>
  <c r="G3" i="12"/>
  <c r="V32" i="14"/>
  <c r="T32" i="14"/>
  <c r="U15" i="14"/>
  <c r="U14" i="14"/>
  <c r="G14" i="14"/>
  <c r="U13" i="14"/>
  <c r="G13" i="14"/>
  <c r="U12" i="14"/>
  <c r="G12" i="14"/>
  <c r="U11" i="14"/>
  <c r="G11" i="14"/>
  <c r="U10" i="14"/>
  <c r="G10" i="14"/>
  <c r="U9" i="14"/>
  <c r="G9" i="14"/>
  <c r="U8" i="14"/>
  <c r="G8" i="14"/>
  <c r="U7" i="14"/>
  <c r="G7" i="14"/>
  <c r="U6" i="14"/>
  <c r="G6" i="14"/>
  <c r="U5" i="14"/>
  <c r="G5" i="14"/>
  <c r="U4" i="14"/>
  <c r="U16" i="14"/>
  <c r="G4" i="14"/>
  <c r="G3" i="14"/>
  <c r="B14" i="7"/>
  <c r="J7" i="10"/>
  <c r="S8" i="10"/>
  <c r="E13" i="8"/>
  <c r="C14" i="8"/>
  <c r="B11" i="8"/>
  <c r="B14" i="8"/>
  <c r="C3" i="8"/>
  <c r="C6" i="8"/>
  <c r="L8" i="13"/>
  <c r="D3" i="8"/>
  <c r="D6" i="8"/>
  <c r="M8" i="9"/>
  <c r="E3" i="8"/>
  <c r="B3" i="8"/>
  <c r="B6" i="8"/>
  <c r="V32" i="8"/>
  <c r="T32" i="8"/>
  <c r="V16" i="8"/>
  <c r="T16" i="8"/>
  <c r="O8" i="11"/>
  <c r="U9" i="8"/>
  <c r="U8" i="8"/>
  <c r="G8" i="8"/>
  <c r="U7" i="8"/>
  <c r="G7" i="8"/>
  <c r="U6" i="8"/>
  <c r="G6" i="8"/>
  <c r="U5" i="8"/>
  <c r="G5" i="8"/>
  <c r="U4" i="8"/>
  <c r="G4" i="8"/>
  <c r="G3" i="8"/>
  <c r="E13" i="7"/>
  <c r="C14" i="7"/>
  <c r="C6" i="7"/>
  <c r="D6" i="7"/>
  <c r="B6" i="7"/>
  <c r="V32" i="7"/>
  <c r="T32" i="7"/>
  <c r="V16" i="7"/>
  <c r="T16" i="7"/>
  <c r="O7" i="10"/>
  <c r="F13" i="7"/>
  <c r="F11" i="7"/>
  <c r="F10" i="7"/>
  <c r="F9" i="7"/>
  <c r="U8" i="7"/>
  <c r="F8" i="7"/>
  <c r="U7" i="7"/>
  <c r="G7" i="7"/>
  <c r="U6" i="7"/>
  <c r="G6" i="7"/>
  <c r="G5" i="7"/>
  <c r="G4" i="7"/>
  <c r="G3" i="7"/>
  <c r="C14" i="5"/>
  <c r="C14" i="4"/>
  <c r="C14" i="6"/>
  <c r="E13" i="6"/>
  <c r="B11" i="6"/>
  <c r="B14" i="6"/>
  <c r="E3" i="6"/>
  <c r="E6" i="6"/>
  <c r="N6" i="9"/>
  <c r="D3" i="6"/>
  <c r="D6" i="6"/>
  <c r="M6" i="9"/>
  <c r="C3" i="6"/>
  <c r="C6" i="6"/>
  <c r="L6" i="9"/>
  <c r="B3" i="6"/>
  <c r="B6" i="6"/>
  <c r="K6" i="11"/>
  <c r="V32" i="6"/>
  <c r="T32" i="6"/>
  <c r="V16" i="6"/>
  <c r="T16" i="6"/>
  <c r="O6" i="12"/>
  <c r="U7" i="6"/>
  <c r="U6" i="6"/>
  <c r="G6" i="6"/>
  <c r="U5" i="6"/>
  <c r="G5" i="6"/>
  <c r="U4" i="6"/>
  <c r="G4" i="6"/>
  <c r="G3" i="6"/>
  <c r="E13" i="5"/>
  <c r="B11" i="5"/>
  <c r="B14" i="5"/>
  <c r="C3" i="5"/>
  <c r="C6" i="5"/>
  <c r="D3" i="5"/>
  <c r="D6" i="5"/>
  <c r="E3" i="5"/>
  <c r="E6" i="5"/>
  <c r="B3" i="5"/>
  <c r="B6" i="5"/>
  <c r="V32" i="5"/>
  <c r="T32" i="5"/>
  <c r="V16" i="5"/>
  <c r="T16" i="5"/>
  <c r="F14" i="5"/>
  <c r="F13" i="5"/>
  <c r="F12" i="5"/>
  <c r="F11" i="5"/>
  <c r="F10" i="5"/>
  <c r="F9" i="5"/>
  <c r="F8" i="5"/>
  <c r="F7" i="5"/>
  <c r="U6" i="5"/>
  <c r="F6" i="5"/>
  <c r="U5" i="5"/>
  <c r="G5" i="5"/>
  <c r="U4" i="5"/>
  <c r="G4" i="5"/>
  <c r="G3" i="5"/>
  <c r="O4" i="12"/>
  <c r="E13" i="4"/>
  <c r="C3" i="4"/>
  <c r="C6" i="4"/>
  <c r="L4" i="9"/>
  <c r="D3" i="4"/>
  <c r="D6" i="4"/>
  <c r="E3" i="4"/>
  <c r="E6" i="4"/>
  <c r="B3" i="4"/>
  <c r="B6" i="4"/>
  <c r="K4" i="11"/>
  <c r="V32" i="4"/>
  <c r="T32" i="4"/>
  <c r="V16" i="4"/>
  <c r="T16" i="4"/>
  <c r="U5" i="4"/>
  <c r="U4" i="4"/>
  <c r="G4" i="4"/>
  <c r="G3" i="4"/>
  <c r="V32" i="3"/>
  <c r="T32" i="3"/>
  <c r="T16" i="3"/>
  <c r="C14" i="3"/>
  <c r="F13" i="3"/>
  <c r="F11" i="3"/>
  <c r="F10" i="3"/>
  <c r="F9" i="3"/>
  <c r="F8" i="3"/>
  <c r="F7" i="3"/>
  <c r="F6" i="3"/>
  <c r="F5" i="3"/>
  <c r="U4" i="3"/>
  <c r="F4" i="3"/>
  <c r="G3" i="3"/>
  <c r="Y20" i="10"/>
  <c r="Y21" i="10"/>
  <c r="Y20" i="11"/>
  <c r="Y21" i="11"/>
  <c r="Y20" i="14"/>
  <c r="Y21" i="14"/>
  <c r="Y18" i="6"/>
  <c r="Y20" i="6"/>
  <c r="Y21" i="6"/>
  <c r="Y18" i="12"/>
  <c r="AB18" i="12"/>
  <c r="O3" i="14"/>
  <c r="O3" i="13"/>
  <c r="O3" i="12"/>
  <c r="O3" i="11"/>
  <c r="O3" i="10"/>
  <c r="O3" i="9"/>
  <c r="O3" i="8"/>
  <c r="O3" i="7"/>
  <c r="O3" i="6"/>
  <c r="O3" i="5"/>
  <c r="O3" i="4"/>
  <c r="Y18" i="7"/>
  <c r="Y20" i="7"/>
  <c r="Y21" i="7"/>
  <c r="F6" i="9"/>
  <c r="Y18" i="4"/>
  <c r="Y20" i="4"/>
  <c r="Y21" i="4"/>
  <c r="M7" i="13"/>
  <c r="M7" i="12"/>
  <c r="J7" i="14"/>
  <c r="S8" i="14"/>
  <c r="U16" i="7"/>
  <c r="O4" i="9"/>
  <c r="O4" i="6"/>
  <c r="O4" i="8"/>
  <c r="O4" i="14"/>
  <c r="O4" i="13"/>
  <c r="N5" i="10"/>
  <c r="N5" i="14"/>
  <c r="M5" i="8"/>
  <c r="O8" i="13"/>
  <c r="O8" i="12"/>
  <c r="O8" i="9"/>
  <c r="O7" i="11"/>
  <c r="O6" i="14"/>
  <c r="O5" i="12"/>
  <c r="O5" i="6"/>
  <c r="O5" i="13"/>
  <c r="O5" i="11"/>
  <c r="O5" i="8"/>
  <c r="O5" i="7"/>
  <c r="O5" i="10"/>
  <c r="O4" i="10"/>
  <c r="O8" i="14"/>
  <c r="O8" i="10"/>
  <c r="O7" i="9"/>
  <c r="O7" i="8"/>
  <c r="O7" i="12"/>
  <c r="O7" i="13"/>
  <c r="O7" i="14"/>
  <c r="O6" i="13"/>
  <c r="O6" i="10"/>
  <c r="O6" i="8"/>
  <c r="O6" i="11"/>
  <c r="O6" i="9"/>
  <c r="O6" i="7"/>
  <c r="O5" i="14"/>
  <c r="O5" i="9"/>
  <c r="G15" i="6"/>
  <c r="H15" i="6"/>
  <c r="O4" i="11"/>
  <c r="G15" i="8"/>
  <c r="H15" i="10"/>
  <c r="H15" i="8"/>
  <c r="J13" i="14"/>
  <c r="S14" i="14"/>
  <c r="J8" i="9"/>
  <c r="S9" i="9"/>
  <c r="J8" i="12"/>
  <c r="S9" i="12"/>
  <c r="J8" i="14"/>
  <c r="S9" i="14"/>
  <c r="J8" i="11"/>
  <c r="S9" i="11"/>
  <c r="J8" i="10"/>
  <c r="S9" i="10"/>
  <c r="J7" i="11"/>
  <c r="S8" i="11"/>
  <c r="J7" i="9"/>
  <c r="S8" i="9"/>
  <c r="J7" i="8"/>
  <c r="S8" i="8"/>
  <c r="J6" i="10"/>
  <c r="S7" i="10"/>
  <c r="J6" i="13"/>
  <c r="S7" i="13"/>
  <c r="J6" i="12"/>
  <c r="S7" i="12"/>
  <c r="J6" i="11"/>
  <c r="S7" i="11"/>
  <c r="J6" i="14"/>
  <c r="S7" i="14"/>
  <c r="J5" i="9"/>
  <c r="S6" i="9"/>
  <c r="J5" i="14"/>
  <c r="S6" i="14"/>
  <c r="J5" i="12"/>
  <c r="S6" i="12"/>
  <c r="J5" i="13"/>
  <c r="S6" i="13"/>
  <c r="J5" i="10"/>
  <c r="S6" i="10"/>
  <c r="J5" i="11"/>
  <c r="S6" i="11"/>
  <c r="J5" i="6"/>
  <c r="S6" i="6"/>
  <c r="U4" i="13"/>
  <c r="U16" i="13"/>
  <c r="U4" i="9"/>
  <c r="U16" i="9"/>
  <c r="U4" i="11"/>
  <c r="U16" i="11"/>
  <c r="J8" i="13"/>
  <c r="S9" i="13"/>
  <c r="J7" i="12"/>
  <c r="S8" i="12"/>
  <c r="J7" i="13"/>
  <c r="S8" i="13"/>
  <c r="J6" i="9"/>
  <c r="S7" i="9"/>
  <c r="J3" i="11"/>
  <c r="S4" i="11"/>
  <c r="J3" i="14"/>
  <c r="S4" i="14"/>
  <c r="J3" i="10"/>
  <c r="S4" i="10"/>
  <c r="J3" i="13"/>
  <c r="S4" i="13"/>
  <c r="J3" i="9"/>
  <c r="S4" i="9"/>
  <c r="J3" i="12"/>
  <c r="S4" i="12"/>
  <c r="K8" i="9"/>
  <c r="K8" i="8"/>
  <c r="K8" i="14"/>
  <c r="M8" i="13"/>
  <c r="M8" i="8"/>
  <c r="M8" i="12"/>
  <c r="M8" i="11"/>
  <c r="M8" i="14"/>
  <c r="M7" i="10"/>
  <c r="E6" i="8"/>
  <c r="N8" i="12"/>
  <c r="M8" i="10"/>
  <c r="K7" i="12"/>
  <c r="K7" i="13"/>
  <c r="K7" i="14"/>
  <c r="K7" i="9"/>
  <c r="L7" i="13"/>
  <c r="L7" i="10"/>
  <c r="L7" i="11"/>
  <c r="L7" i="9"/>
  <c r="M7" i="11"/>
  <c r="E6" i="7"/>
  <c r="E7" i="7"/>
  <c r="K7" i="8"/>
  <c r="K6" i="7"/>
  <c r="N5" i="7"/>
  <c r="K6" i="10"/>
  <c r="L8" i="12"/>
  <c r="L8" i="14"/>
  <c r="L8" i="10"/>
  <c r="L8" i="11"/>
  <c r="L8" i="9"/>
  <c r="M7" i="9"/>
  <c r="L7" i="12"/>
  <c r="L7" i="14"/>
  <c r="M7" i="14"/>
  <c r="U23" i="9"/>
  <c r="L6" i="10"/>
  <c r="L6" i="11"/>
  <c r="S23" i="11"/>
  <c r="M6" i="10"/>
  <c r="M6" i="11"/>
  <c r="N6" i="10"/>
  <c r="L6" i="13"/>
  <c r="N6" i="11"/>
  <c r="M6" i="13"/>
  <c r="L6" i="14"/>
  <c r="M6" i="6"/>
  <c r="M6" i="14"/>
  <c r="L6" i="12"/>
  <c r="N6" i="13"/>
  <c r="N6" i="14"/>
  <c r="M6" i="12"/>
  <c r="N6" i="12"/>
  <c r="N6" i="8"/>
  <c r="L5" i="7"/>
  <c r="K8" i="10"/>
  <c r="K8" i="11"/>
  <c r="K8" i="12"/>
  <c r="K8" i="13"/>
  <c r="S25" i="13"/>
  <c r="K7" i="11"/>
  <c r="K7" i="10"/>
  <c r="K6" i="13"/>
  <c r="K6" i="14"/>
  <c r="K6" i="9"/>
  <c r="S23" i="9"/>
  <c r="K6" i="12"/>
  <c r="K5" i="12"/>
  <c r="K5" i="14"/>
  <c r="K5" i="13"/>
  <c r="K5" i="9"/>
  <c r="K5" i="10"/>
  <c r="K5" i="11"/>
  <c r="L5" i="10"/>
  <c r="M5" i="10"/>
  <c r="L5" i="9"/>
  <c r="M5" i="9"/>
  <c r="L5" i="14"/>
  <c r="M5" i="14"/>
  <c r="N5" i="9"/>
  <c r="L5" i="13"/>
  <c r="M5" i="13"/>
  <c r="N5" i="13"/>
  <c r="L5" i="12"/>
  <c r="M5" i="12"/>
  <c r="N5" i="12"/>
  <c r="L5" i="11"/>
  <c r="M5" i="11"/>
  <c r="N5" i="11"/>
  <c r="L3" i="4"/>
  <c r="M3" i="4"/>
  <c r="L3" i="14"/>
  <c r="L3" i="10"/>
  <c r="M3" i="9"/>
  <c r="M3" i="8"/>
  <c r="L3" i="13"/>
  <c r="L3" i="12"/>
  <c r="L3" i="6"/>
  <c r="M4" i="11"/>
  <c r="M4" i="13"/>
  <c r="M4" i="10"/>
  <c r="M4" i="14"/>
  <c r="M4" i="12"/>
  <c r="M4" i="9"/>
  <c r="N4" i="10"/>
  <c r="N4" i="14"/>
  <c r="N4" i="12"/>
  <c r="N4" i="13"/>
  <c r="N4" i="11"/>
  <c r="N4" i="9"/>
  <c r="M3" i="13"/>
  <c r="N3" i="12"/>
  <c r="U20" i="12"/>
  <c r="M3" i="5"/>
  <c r="M3" i="14"/>
  <c r="M3" i="10"/>
  <c r="N3" i="13"/>
  <c r="N3" i="10"/>
  <c r="L4" i="12"/>
  <c r="L4" i="13"/>
  <c r="N3" i="8"/>
  <c r="L4" i="10"/>
  <c r="L3" i="11"/>
  <c r="L4" i="14"/>
  <c r="M3" i="6"/>
  <c r="M3" i="11"/>
  <c r="L4" i="11"/>
  <c r="S21" i="11"/>
  <c r="N3" i="6"/>
  <c r="N3" i="4"/>
  <c r="N3" i="11"/>
  <c r="N3" i="3"/>
  <c r="N15" i="3"/>
  <c r="N3" i="5"/>
  <c r="N3" i="9"/>
  <c r="K3" i="11"/>
  <c r="K3" i="14"/>
  <c r="K4" i="12"/>
  <c r="K4" i="9"/>
  <c r="S21" i="9"/>
  <c r="K4" i="14"/>
  <c r="K4" i="10"/>
  <c r="K4" i="13"/>
  <c r="K3" i="10"/>
  <c r="S20" i="10"/>
  <c r="K3" i="3"/>
  <c r="K15" i="3"/>
  <c r="K3" i="13"/>
  <c r="K3" i="12"/>
  <c r="J12" i="14"/>
  <c r="S13" i="14"/>
  <c r="J11" i="14"/>
  <c r="S12" i="14"/>
  <c r="U16" i="10"/>
  <c r="N11" i="14"/>
  <c r="U28" i="14"/>
  <c r="L11" i="12"/>
  <c r="L11" i="14"/>
  <c r="O10" i="13"/>
  <c r="J11" i="12"/>
  <c r="S12" i="12"/>
  <c r="M11" i="12"/>
  <c r="N11" i="12"/>
  <c r="F11" i="12"/>
  <c r="M11" i="11"/>
  <c r="N11" i="11"/>
  <c r="E7" i="11"/>
  <c r="H15" i="13"/>
  <c r="J10" i="13"/>
  <c r="S11" i="13"/>
  <c r="J10" i="14"/>
  <c r="S11" i="14"/>
  <c r="K10" i="13"/>
  <c r="K10" i="14"/>
  <c r="O9" i="13"/>
  <c r="O4" i="5"/>
  <c r="G15" i="13"/>
  <c r="L14" i="14"/>
  <c r="S31" i="14"/>
  <c r="C7" i="14"/>
  <c r="D20" i="14"/>
  <c r="N13" i="13"/>
  <c r="N13" i="14"/>
  <c r="M13" i="13"/>
  <c r="M13" i="14"/>
  <c r="K13" i="13"/>
  <c r="C7" i="13"/>
  <c r="D20" i="13"/>
  <c r="J12" i="12"/>
  <c r="S13" i="12"/>
  <c r="M12" i="12"/>
  <c r="M12" i="13"/>
  <c r="M12" i="14"/>
  <c r="L12" i="12"/>
  <c r="N12" i="14"/>
  <c r="N12" i="13"/>
  <c r="N12" i="12"/>
  <c r="L12" i="14"/>
  <c r="L12" i="13"/>
  <c r="K12" i="12"/>
  <c r="K12" i="14"/>
  <c r="K12" i="13"/>
  <c r="C7" i="12"/>
  <c r="J11" i="13"/>
  <c r="S12" i="13"/>
  <c r="L11" i="13"/>
  <c r="M11" i="13"/>
  <c r="N11" i="13"/>
  <c r="K11" i="13"/>
  <c r="C7" i="11"/>
  <c r="C20" i="11"/>
  <c r="M10" i="14"/>
  <c r="M10" i="12"/>
  <c r="L10" i="10"/>
  <c r="L10" i="11"/>
  <c r="L10" i="12"/>
  <c r="L10" i="14"/>
  <c r="L10" i="13"/>
  <c r="N10" i="11"/>
  <c r="N10" i="10"/>
  <c r="U27" i="10"/>
  <c r="N10" i="14"/>
  <c r="N10" i="13"/>
  <c r="N10" i="12"/>
  <c r="M10" i="13"/>
  <c r="M10" i="11"/>
  <c r="K10" i="12"/>
  <c r="J9" i="14"/>
  <c r="S10" i="14"/>
  <c r="J9" i="13"/>
  <c r="S10" i="13"/>
  <c r="J9" i="10"/>
  <c r="S10" i="10"/>
  <c r="J9" i="12"/>
  <c r="S10" i="12"/>
  <c r="J9" i="11"/>
  <c r="S10" i="11"/>
  <c r="E7" i="9"/>
  <c r="M9" i="11"/>
  <c r="M9" i="10"/>
  <c r="M9" i="9"/>
  <c r="N9" i="9"/>
  <c r="F9" i="9"/>
  <c r="M9" i="14"/>
  <c r="N9" i="14"/>
  <c r="F9" i="14"/>
  <c r="M9" i="12"/>
  <c r="M9" i="13"/>
  <c r="L9" i="11"/>
  <c r="L9" i="10"/>
  <c r="S26" i="10"/>
  <c r="L9" i="13"/>
  <c r="L9" i="9"/>
  <c r="L9" i="14"/>
  <c r="L9" i="12"/>
  <c r="N9" i="11"/>
  <c r="N9" i="10"/>
  <c r="N9" i="12"/>
  <c r="N9" i="13"/>
  <c r="K9" i="13"/>
  <c r="K9" i="14"/>
  <c r="K9" i="12"/>
  <c r="G15" i="9"/>
  <c r="L13" i="14"/>
  <c r="H15" i="9"/>
  <c r="G15" i="12"/>
  <c r="U16" i="12"/>
  <c r="E7" i="13"/>
  <c r="J13" i="13"/>
  <c r="S14" i="13"/>
  <c r="L13" i="13"/>
  <c r="G15" i="11"/>
  <c r="O9" i="11"/>
  <c r="O9" i="14"/>
  <c r="O9" i="10"/>
  <c r="O9" i="12"/>
  <c r="G15" i="10"/>
  <c r="C7" i="9"/>
  <c r="A20" i="9"/>
  <c r="S20" i="9"/>
  <c r="H15" i="11"/>
  <c r="K9" i="11"/>
  <c r="K9" i="9"/>
  <c r="O10" i="12"/>
  <c r="O10" i="11"/>
  <c r="O10" i="14"/>
  <c r="H15" i="12"/>
  <c r="C7" i="10"/>
  <c r="C20" i="10"/>
  <c r="E7" i="10"/>
  <c r="J10" i="11"/>
  <c r="S11" i="11"/>
  <c r="J10" i="12"/>
  <c r="S11" i="12"/>
  <c r="K10" i="11"/>
  <c r="J10" i="10"/>
  <c r="S11" i="10"/>
  <c r="K10" i="10"/>
  <c r="O11" i="12"/>
  <c r="O11" i="14"/>
  <c r="O11" i="11"/>
  <c r="K11" i="11"/>
  <c r="L11" i="11"/>
  <c r="K11" i="14"/>
  <c r="K11" i="12"/>
  <c r="E7" i="12"/>
  <c r="G15" i="14"/>
  <c r="O13" i="14"/>
  <c r="H15" i="14"/>
  <c r="K13" i="14"/>
  <c r="O14" i="14"/>
  <c r="J14" i="14"/>
  <c r="S15" i="14"/>
  <c r="M14" i="14"/>
  <c r="E7" i="14"/>
  <c r="H15" i="7"/>
  <c r="J8" i="8"/>
  <c r="S9" i="8"/>
  <c r="J5" i="8"/>
  <c r="S6" i="8"/>
  <c r="J6" i="7"/>
  <c r="S7" i="7"/>
  <c r="J6" i="8"/>
  <c r="S7" i="8"/>
  <c r="J5" i="7"/>
  <c r="S6" i="7"/>
  <c r="J3" i="4"/>
  <c r="S4" i="4"/>
  <c r="J3" i="7"/>
  <c r="J3" i="8"/>
  <c r="S4" i="8"/>
  <c r="J3" i="6"/>
  <c r="S4" i="6"/>
  <c r="J3" i="5"/>
  <c r="S4" i="5"/>
  <c r="M6" i="8"/>
  <c r="M7" i="7"/>
  <c r="M7" i="8"/>
  <c r="L7" i="7"/>
  <c r="L7" i="8"/>
  <c r="K6" i="8"/>
  <c r="L6" i="7"/>
  <c r="L6" i="8"/>
  <c r="M5" i="6"/>
  <c r="M6" i="7"/>
  <c r="N6" i="7"/>
  <c r="L5" i="8"/>
  <c r="L5" i="6"/>
  <c r="M5" i="7"/>
  <c r="N5" i="8"/>
  <c r="M4" i="5"/>
  <c r="M4" i="8"/>
  <c r="K4" i="8"/>
  <c r="K4" i="5"/>
  <c r="N4" i="4"/>
  <c r="N4" i="6"/>
  <c r="N4" i="8"/>
  <c r="N4" i="5"/>
  <c r="K3" i="4"/>
  <c r="K3" i="7"/>
  <c r="L3" i="5"/>
  <c r="M3" i="7"/>
  <c r="K3" i="8"/>
  <c r="K3" i="6"/>
  <c r="K3" i="5"/>
  <c r="L3" i="7"/>
  <c r="N3" i="7"/>
  <c r="L3" i="8"/>
  <c r="L4" i="8"/>
  <c r="K5" i="8"/>
  <c r="K5" i="6"/>
  <c r="K5" i="7"/>
  <c r="L4" i="5"/>
  <c r="N5" i="6"/>
  <c r="U22" i="6"/>
  <c r="K4" i="6"/>
  <c r="L4" i="6"/>
  <c r="M4" i="6"/>
  <c r="O8" i="8"/>
  <c r="U16" i="8"/>
  <c r="L8" i="8"/>
  <c r="C7" i="8"/>
  <c r="G15" i="7"/>
  <c r="J7" i="7"/>
  <c r="S8" i="7"/>
  <c r="C7" i="7"/>
  <c r="O7" i="7"/>
  <c r="K7" i="7"/>
  <c r="G15" i="5"/>
  <c r="U16" i="6"/>
  <c r="J6" i="6"/>
  <c r="S7" i="6"/>
  <c r="N6" i="6"/>
  <c r="L6" i="6"/>
  <c r="C7" i="6"/>
  <c r="A20" i="6"/>
  <c r="K6" i="6"/>
  <c r="O6" i="6"/>
  <c r="H15" i="5"/>
  <c r="E7" i="6"/>
  <c r="H15" i="4"/>
  <c r="U16" i="5"/>
  <c r="J5" i="5"/>
  <c r="S6" i="5"/>
  <c r="N5" i="5"/>
  <c r="E7" i="5"/>
  <c r="M5" i="5"/>
  <c r="C7" i="5"/>
  <c r="D20" i="5"/>
  <c r="L5" i="5"/>
  <c r="O5" i="5"/>
  <c r="U16" i="4"/>
  <c r="K5" i="5"/>
  <c r="G15" i="3"/>
  <c r="G15" i="4"/>
  <c r="L4" i="4"/>
  <c r="M4" i="4"/>
  <c r="E7" i="4"/>
  <c r="K4" i="4"/>
  <c r="C7" i="4"/>
  <c r="B20" i="4"/>
  <c r="O4" i="4"/>
  <c r="U16" i="3"/>
  <c r="J3" i="3"/>
  <c r="S4" i="3"/>
  <c r="E7" i="3"/>
  <c r="L3" i="3"/>
  <c r="M3" i="3"/>
  <c r="C7" i="3"/>
  <c r="F8" i="12"/>
  <c r="Y20" i="12"/>
  <c r="Y21" i="12"/>
  <c r="O15" i="4"/>
  <c r="O15" i="5"/>
  <c r="O15" i="10"/>
  <c r="O15" i="6"/>
  <c r="O15" i="11"/>
  <c r="O15" i="13"/>
  <c r="O15" i="7"/>
  <c r="O15" i="8"/>
  <c r="O15" i="12"/>
  <c r="O15" i="9"/>
  <c r="O15" i="14"/>
  <c r="S29" i="12"/>
  <c r="F12" i="13"/>
  <c r="F9" i="12"/>
  <c r="F6" i="8"/>
  <c r="F5" i="7"/>
  <c r="F5" i="11"/>
  <c r="F5" i="12"/>
  <c r="U22" i="8"/>
  <c r="F4" i="14"/>
  <c r="F4" i="10"/>
  <c r="F4" i="4"/>
  <c r="F4" i="13"/>
  <c r="F13" i="14"/>
  <c r="F13" i="13"/>
  <c r="U31" i="14"/>
  <c r="F14" i="14"/>
  <c r="F12" i="14"/>
  <c r="F12" i="12"/>
  <c r="S29" i="13"/>
  <c r="F11" i="13"/>
  <c r="D8" i="11"/>
  <c r="F10" i="12"/>
  <c r="F11" i="11"/>
  <c r="F10" i="10"/>
  <c r="F11" i="14"/>
  <c r="F9" i="11"/>
  <c r="F9" i="10"/>
  <c r="F10" i="14"/>
  <c r="F10" i="13"/>
  <c r="F10" i="11"/>
  <c r="F9" i="13"/>
  <c r="F6" i="7"/>
  <c r="U22" i="14"/>
  <c r="F6" i="13"/>
  <c r="F5" i="5"/>
  <c r="F6" i="11"/>
  <c r="F6" i="10"/>
  <c r="F5" i="10"/>
  <c r="F5" i="8"/>
  <c r="F5" i="13"/>
  <c r="F5" i="9"/>
  <c r="F5" i="6"/>
  <c r="F4" i="6"/>
  <c r="F4" i="11"/>
  <c r="F4" i="5"/>
  <c r="F4" i="8"/>
  <c r="F4" i="9"/>
  <c r="F4" i="7"/>
  <c r="F4" i="12"/>
  <c r="F3" i="6"/>
  <c r="F3" i="7"/>
  <c r="F3" i="10"/>
  <c r="F3" i="12"/>
  <c r="F3" i="3"/>
  <c r="F15" i="3"/>
  <c r="R38" i="3"/>
  <c r="F3" i="5"/>
  <c r="F3" i="8"/>
  <c r="F3" i="11"/>
  <c r="F3" i="9"/>
  <c r="F3" i="13"/>
  <c r="U20" i="14"/>
  <c r="F3" i="14"/>
  <c r="F3" i="4"/>
  <c r="F5" i="14"/>
  <c r="F6" i="12"/>
  <c r="S23" i="12"/>
  <c r="F6" i="14"/>
  <c r="F6" i="6"/>
  <c r="U22" i="10"/>
  <c r="U22" i="9"/>
  <c r="U27" i="13"/>
  <c r="U26" i="13"/>
  <c r="S24" i="10"/>
  <c r="U23" i="10"/>
  <c r="U22" i="7"/>
  <c r="C20" i="3"/>
  <c r="D20" i="3"/>
  <c r="B20" i="3"/>
  <c r="S20" i="12"/>
  <c r="U20" i="9"/>
  <c r="S30" i="14"/>
  <c r="U30" i="14"/>
  <c r="U30" i="13"/>
  <c r="U29" i="12"/>
  <c r="U27" i="12"/>
  <c r="U27" i="14"/>
  <c r="S25" i="8"/>
  <c r="S25" i="9"/>
  <c r="U25" i="12"/>
  <c r="S25" i="10"/>
  <c r="E7" i="8"/>
  <c r="D8" i="8"/>
  <c r="N8" i="8"/>
  <c r="U25" i="8"/>
  <c r="S24" i="11"/>
  <c r="S24" i="9"/>
  <c r="N8" i="9"/>
  <c r="N8" i="10"/>
  <c r="U25" i="10"/>
  <c r="N8" i="14"/>
  <c r="U25" i="14"/>
  <c r="N8" i="11"/>
  <c r="U25" i="11"/>
  <c r="N8" i="13"/>
  <c r="U25" i="13"/>
  <c r="S25" i="14"/>
  <c r="S24" i="13"/>
  <c r="S23" i="10"/>
  <c r="N7" i="12"/>
  <c r="U24" i="12"/>
  <c r="S24" i="8"/>
  <c r="S24" i="14"/>
  <c r="S23" i="14"/>
  <c r="S24" i="12"/>
  <c r="N7" i="13"/>
  <c r="U24" i="13"/>
  <c r="N7" i="11"/>
  <c r="U24" i="11"/>
  <c r="N7" i="9"/>
  <c r="U24" i="9"/>
  <c r="N7" i="10"/>
  <c r="U24" i="10"/>
  <c r="N7" i="8"/>
  <c r="U24" i="8"/>
  <c r="N7" i="7"/>
  <c r="N15" i="7"/>
  <c r="D20" i="7"/>
  <c r="U23" i="12"/>
  <c r="N7" i="14"/>
  <c r="U24" i="14"/>
  <c r="U23" i="8"/>
  <c r="S22" i="11"/>
  <c r="S22" i="7"/>
  <c r="S23" i="7"/>
  <c r="S22" i="12"/>
  <c r="S25" i="12"/>
  <c r="S25" i="11"/>
  <c r="S23" i="13"/>
  <c r="U23" i="14"/>
  <c r="U23" i="13"/>
  <c r="U23" i="11"/>
  <c r="S22" i="13"/>
  <c r="S22" i="9"/>
  <c r="S22" i="10"/>
  <c r="S22" i="14"/>
  <c r="U22" i="12"/>
  <c r="U22" i="11"/>
  <c r="U22" i="13"/>
  <c r="U20" i="8"/>
  <c r="S20" i="13"/>
  <c r="S20" i="4"/>
  <c r="S20" i="14"/>
  <c r="U20" i="10"/>
  <c r="S21" i="12"/>
  <c r="U20" i="4"/>
  <c r="S21" i="13"/>
  <c r="S21" i="10"/>
  <c r="S21" i="14"/>
  <c r="U20" i="5"/>
  <c r="S20" i="6"/>
  <c r="U20" i="11"/>
  <c r="U20" i="13"/>
  <c r="U20" i="6"/>
  <c r="U21" i="9"/>
  <c r="U21" i="8"/>
  <c r="U21" i="12"/>
  <c r="U21" i="14"/>
  <c r="U21" i="10"/>
  <c r="U21" i="13"/>
  <c r="U21" i="11"/>
  <c r="U21" i="6"/>
  <c r="S20" i="11"/>
  <c r="U21" i="5"/>
  <c r="N15" i="6"/>
  <c r="M15" i="6"/>
  <c r="S20" i="8"/>
  <c r="K15" i="4"/>
  <c r="S20" i="5"/>
  <c r="S28" i="13"/>
  <c r="U28" i="11"/>
  <c r="S27" i="13"/>
  <c r="S28" i="12"/>
  <c r="S28" i="14"/>
  <c r="L15" i="14"/>
  <c r="S29" i="14"/>
  <c r="U28" i="12"/>
  <c r="S28" i="11"/>
  <c r="U28" i="13"/>
  <c r="S26" i="12"/>
  <c r="S27" i="10"/>
  <c r="U26" i="12"/>
  <c r="L15" i="13"/>
  <c r="S26" i="13"/>
  <c r="U26" i="14"/>
  <c r="U26" i="11"/>
  <c r="S31" i="12"/>
  <c r="D8" i="14"/>
  <c r="C20" i="14"/>
  <c r="F20" i="14"/>
  <c r="K15" i="13"/>
  <c r="A20" i="14"/>
  <c r="B20" i="14"/>
  <c r="A20" i="13"/>
  <c r="B20" i="13"/>
  <c r="C20" i="13"/>
  <c r="F20" i="13"/>
  <c r="S30" i="13"/>
  <c r="D8" i="13"/>
  <c r="U29" i="14"/>
  <c r="M15" i="10"/>
  <c r="M15" i="11"/>
  <c r="U29" i="13"/>
  <c r="A20" i="12"/>
  <c r="D20" i="12"/>
  <c r="C20" i="12"/>
  <c r="B20" i="12"/>
  <c r="D8" i="12"/>
  <c r="B20" i="11"/>
  <c r="D20" i="11"/>
  <c r="F20" i="11"/>
  <c r="A20" i="11"/>
  <c r="S27" i="12"/>
  <c r="S27" i="11"/>
  <c r="L15" i="11"/>
  <c r="L15" i="9"/>
  <c r="S27" i="14"/>
  <c r="U27" i="11"/>
  <c r="A20" i="10"/>
  <c r="S26" i="11"/>
  <c r="M15" i="13"/>
  <c r="L15" i="10"/>
  <c r="S26" i="14"/>
  <c r="U26" i="9"/>
  <c r="S26" i="9"/>
  <c r="U26" i="10"/>
  <c r="M15" i="9"/>
  <c r="L15" i="12"/>
  <c r="M15" i="12"/>
  <c r="K15" i="9"/>
  <c r="B20" i="9"/>
  <c r="D8" i="9"/>
  <c r="C20" i="9"/>
  <c r="D20" i="9"/>
  <c r="K15" i="10"/>
  <c r="D20" i="10"/>
  <c r="F20" i="10"/>
  <c r="B20" i="10"/>
  <c r="D8" i="10"/>
  <c r="K15" i="11"/>
  <c r="K15" i="12"/>
  <c r="K15" i="14"/>
  <c r="M15" i="14"/>
  <c r="S24" i="7"/>
  <c r="K15" i="6"/>
  <c r="S23" i="8"/>
  <c r="S22" i="8"/>
  <c r="S23" i="6"/>
  <c r="U23" i="7"/>
  <c r="S22" i="6"/>
  <c r="L15" i="7"/>
  <c r="K15" i="5"/>
  <c r="M15" i="7"/>
  <c r="U21" i="4"/>
  <c r="S21" i="8"/>
  <c r="S21" i="5"/>
  <c r="N15" i="5"/>
  <c r="M15" i="8"/>
  <c r="L15" i="5"/>
  <c r="U22" i="5"/>
  <c r="S21" i="6"/>
  <c r="K15" i="8"/>
  <c r="L15" i="6"/>
  <c r="L15" i="8"/>
  <c r="A20" i="8"/>
  <c r="C20" i="8"/>
  <c r="B20" i="8"/>
  <c r="D20" i="8"/>
  <c r="D8" i="7"/>
  <c r="B20" i="7"/>
  <c r="C20" i="7"/>
  <c r="A20" i="7"/>
  <c r="K15" i="7"/>
  <c r="U23" i="6"/>
  <c r="N15" i="4"/>
  <c r="C20" i="6"/>
  <c r="D20" i="6"/>
  <c r="B20" i="6"/>
  <c r="D8" i="6"/>
  <c r="C20" i="5"/>
  <c r="F20" i="5"/>
  <c r="B20" i="5"/>
  <c r="A20" i="5"/>
  <c r="D8" i="5"/>
  <c r="M15" i="5"/>
  <c r="S38" i="5"/>
  <c r="S22" i="5"/>
  <c r="L15" i="4"/>
  <c r="S16" i="3"/>
  <c r="S21" i="4"/>
  <c r="M15" i="4"/>
  <c r="L15" i="3"/>
  <c r="L17" i="3"/>
  <c r="D20" i="4"/>
  <c r="D8" i="4"/>
  <c r="A20" i="4"/>
  <c r="C20" i="4"/>
  <c r="J15" i="3"/>
  <c r="A20" i="3"/>
  <c r="D8" i="3"/>
  <c r="S20" i="3"/>
  <c r="M15" i="3"/>
  <c r="S38" i="3"/>
  <c r="U20" i="3"/>
  <c r="F7" i="9"/>
  <c r="S38" i="6"/>
  <c r="S38" i="7"/>
  <c r="S38" i="4"/>
  <c r="F20" i="3"/>
  <c r="T38" i="3"/>
  <c r="V38" i="3"/>
  <c r="F15" i="4"/>
  <c r="R38" i="4"/>
  <c r="F8" i="14"/>
  <c r="F8" i="10"/>
  <c r="F8" i="13"/>
  <c r="F8" i="8"/>
  <c r="F8" i="11"/>
  <c r="U25" i="9"/>
  <c r="U32" i="9"/>
  <c r="F8" i="9"/>
  <c r="F7" i="8"/>
  <c r="F7" i="11"/>
  <c r="F7" i="10"/>
  <c r="F7" i="14"/>
  <c r="F7" i="13"/>
  <c r="F7" i="7"/>
  <c r="F15" i="7"/>
  <c r="R38" i="7"/>
  <c r="F7" i="12"/>
  <c r="F15" i="12"/>
  <c r="R38" i="12"/>
  <c r="F15" i="6"/>
  <c r="R38" i="6"/>
  <c r="F15" i="5"/>
  <c r="R38" i="5"/>
  <c r="T38" i="5"/>
  <c r="V38" i="5"/>
  <c r="U24" i="7"/>
  <c r="U32" i="7"/>
  <c r="N15" i="9"/>
  <c r="S38" i="9"/>
  <c r="N15" i="11"/>
  <c r="S38" i="11"/>
  <c r="N15" i="14"/>
  <c r="S38" i="14"/>
  <c r="N15" i="8"/>
  <c r="S38" i="8"/>
  <c r="N15" i="13"/>
  <c r="S38" i="13"/>
  <c r="N15" i="10"/>
  <c r="S38" i="10"/>
  <c r="F20" i="7"/>
  <c r="N15" i="12"/>
  <c r="S38" i="12"/>
  <c r="S32" i="9"/>
  <c r="U32" i="5"/>
  <c r="S32" i="4"/>
  <c r="U32" i="4"/>
  <c r="U32" i="6"/>
  <c r="S32" i="6"/>
  <c r="U32" i="8"/>
  <c r="S32" i="10"/>
  <c r="U32" i="13"/>
  <c r="U32" i="10"/>
  <c r="U32" i="12"/>
  <c r="U32" i="14"/>
  <c r="S32" i="7"/>
  <c r="J17" i="6"/>
  <c r="S32" i="8"/>
  <c r="I17" i="4"/>
  <c r="I17" i="14"/>
  <c r="S32" i="14"/>
  <c r="I17" i="13"/>
  <c r="S32" i="13"/>
  <c r="S32" i="11"/>
  <c r="J17" i="13"/>
  <c r="U32" i="11"/>
  <c r="S32" i="12"/>
  <c r="F20" i="12"/>
  <c r="J17" i="11"/>
  <c r="K17" i="13"/>
  <c r="J17" i="10"/>
  <c r="I17" i="9"/>
  <c r="J17" i="9"/>
  <c r="K17" i="9"/>
  <c r="F20" i="9"/>
  <c r="I17" i="10"/>
  <c r="K17" i="10"/>
  <c r="I17" i="12"/>
  <c r="K17" i="12"/>
  <c r="J17" i="12"/>
  <c r="I17" i="11"/>
  <c r="K17" i="11"/>
  <c r="J17" i="14"/>
  <c r="K17" i="14"/>
  <c r="I17" i="7"/>
  <c r="J17" i="5"/>
  <c r="K17" i="6"/>
  <c r="S32" i="5"/>
  <c r="I17" i="6"/>
  <c r="I17" i="5"/>
  <c r="L17" i="5"/>
  <c r="I17" i="8"/>
  <c r="L17" i="6"/>
  <c r="N17" i="6"/>
  <c r="J17" i="8"/>
  <c r="K17" i="8"/>
  <c r="F20" i="8"/>
  <c r="L17" i="7"/>
  <c r="J17" i="7"/>
  <c r="K17" i="7"/>
  <c r="N17" i="7"/>
  <c r="F20" i="6"/>
  <c r="J17" i="4"/>
  <c r="L17" i="4"/>
  <c r="N17" i="4"/>
  <c r="K17" i="5"/>
  <c r="N17" i="5"/>
  <c r="I17" i="3"/>
  <c r="J17" i="3"/>
  <c r="U32" i="3"/>
  <c r="S32" i="3"/>
  <c r="K17" i="4"/>
  <c r="F20" i="4"/>
  <c r="N17" i="3"/>
  <c r="K17" i="3"/>
  <c r="F15" i="9"/>
  <c r="R38" i="9"/>
  <c r="T38" i="9"/>
  <c r="V38" i="9"/>
  <c r="T38" i="6"/>
  <c r="V38" i="6"/>
  <c r="T38" i="4"/>
  <c r="V38" i="4"/>
  <c r="T38" i="12"/>
  <c r="V38" i="12"/>
  <c r="F15" i="14"/>
  <c r="R38" i="14"/>
  <c r="T38" i="14"/>
  <c r="V38" i="14"/>
  <c r="F15" i="11"/>
  <c r="R38" i="11"/>
  <c r="T38" i="11"/>
  <c r="V38" i="11"/>
  <c r="F15" i="10"/>
  <c r="R38" i="10"/>
  <c r="T38" i="10"/>
  <c r="V38" i="10"/>
  <c r="F15" i="13"/>
  <c r="R38" i="13"/>
  <c r="T38" i="13"/>
  <c r="V38" i="13"/>
  <c r="F15" i="8"/>
  <c r="R38" i="8"/>
  <c r="T38" i="8"/>
  <c r="V38" i="8"/>
  <c r="N17" i="14"/>
  <c r="N17" i="11"/>
  <c r="L17" i="9"/>
  <c r="N17" i="8"/>
  <c r="L17" i="12"/>
  <c r="L17" i="10"/>
  <c r="L17" i="13"/>
  <c r="L17" i="11"/>
  <c r="L17" i="14"/>
  <c r="N17" i="9"/>
  <c r="N17" i="10"/>
  <c r="L17" i="8"/>
  <c r="N17" i="13"/>
  <c r="N17" i="12"/>
  <c r="V16" i="3"/>
  <c r="B14" i="4"/>
  <c r="J4" i="11"/>
  <c r="J4" i="9"/>
  <c r="S5" i="9"/>
  <c r="S16" i="9"/>
  <c r="J4" i="6"/>
  <c r="S5" i="6"/>
  <c r="S16" i="6"/>
  <c r="J4" i="14"/>
  <c r="S5" i="14"/>
  <c r="S16" i="14"/>
  <c r="S16" i="7"/>
  <c r="J15" i="7"/>
  <c r="J4" i="8"/>
  <c r="J4" i="4"/>
  <c r="J4" i="12"/>
  <c r="J4" i="5"/>
  <c r="J4" i="13"/>
  <c r="J4" i="10"/>
  <c r="J15" i="6"/>
  <c r="J15" i="9"/>
  <c r="S5" i="11"/>
  <c r="S16" i="11"/>
  <c r="J15" i="11"/>
  <c r="J15" i="14"/>
  <c r="J15" i="13"/>
  <c r="S5" i="13"/>
  <c r="S16" i="13"/>
  <c r="J15" i="10"/>
  <c r="S5" i="10"/>
  <c r="S16" i="10"/>
  <c r="J15" i="5"/>
  <c r="S5" i="5"/>
  <c r="S16" i="5"/>
  <c r="S5" i="12"/>
  <c r="S16" i="12"/>
  <c r="J15" i="12"/>
  <c r="J15" i="4"/>
  <c r="S5" i="4"/>
  <c r="S16" i="4"/>
  <c r="J15" i="8"/>
  <c r="S5" i="8"/>
  <c r="S16" i="8"/>
  <c r="O12" i="13"/>
  <c r="O12" i="14"/>
  <c r="O12" i="12"/>
  <c r="H15" i="3"/>
  <c r="O15" i="3"/>
</calcChain>
</file>

<file path=xl/sharedStrings.xml><?xml version="1.0" encoding="utf-8"?>
<sst xmlns="http://schemas.openxmlformats.org/spreadsheetml/2006/main" count="1800" uniqueCount="86">
  <si>
    <t>Afnemen</t>
  </si>
  <si>
    <t>Terug</t>
  </si>
  <si>
    <t>Laag/T1</t>
  </si>
  <si>
    <t>Hoog/T2</t>
  </si>
  <si>
    <t>Verbruik</t>
  </si>
  <si>
    <t xml:space="preserve">Verbruik Tot </t>
  </si>
  <si>
    <t>Verschil</t>
  </si>
  <si>
    <t>Gas Verbruik</t>
  </si>
  <si>
    <t>Kwh</t>
  </si>
  <si>
    <t>Euro</t>
  </si>
  <si>
    <t>zonnepanelen</t>
  </si>
  <si>
    <t>rendement %</t>
  </si>
  <si>
    <t>La Afn</t>
  </si>
  <si>
    <t>Ho Afn</t>
  </si>
  <si>
    <t>La Ter</t>
  </si>
  <si>
    <t>Ho Ter</t>
  </si>
  <si>
    <t>Tot Afn</t>
  </si>
  <si>
    <t>Tot Ter %</t>
  </si>
  <si>
    <t>Opbrengst Solo</t>
  </si>
  <si>
    <t>Gas Verbr</t>
  </si>
  <si>
    <t>NU</t>
  </si>
  <si>
    <t>Aug</t>
  </si>
  <si>
    <t>Sept</t>
  </si>
  <si>
    <t>Okt</t>
  </si>
  <si>
    <t>Nov</t>
  </si>
  <si>
    <t>Dec</t>
  </si>
  <si>
    <t>Jan</t>
  </si>
  <si>
    <t>Feb</t>
  </si>
  <si>
    <t>Maart</t>
  </si>
  <si>
    <t>April</t>
  </si>
  <si>
    <t>Mei</t>
  </si>
  <si>
    <t>Juni</t>
  </si>
  <si>
    <t>Juli</t>
  </si>
  <si>
    <t>Totaal</t>
  </si>
  <si>
    <t>Nu</t>
  </si>
  <si>
    <t>Ter %</t>
  </si>
  <si>
    <t>Gasvrerbruik overzicht</t>
  </si>
  <si>
    <t>Electricitet overzicht</t>
  </si>
  <si>
    <t>Verbr</t>
  </si>
  <si>
    <t>Graadd</t>
  </si>
  <si>
    <t>Vorig Jaar</t>
  </si>
  <si>
    <t>Afn Nu</t>
  </si>
  <si>
    <t>Afn Vo Jaar</t>
  </si>
  <si>
    <t>Ter Vo Jaar</t>
  </si>
  <si>
    <t>Ter Nu</t>
  </si>
  <si>
    <t>Opbrengst</t>
  </si>
  <si>
    <t>% Panelen</t>
  </si>
  <si>
    <t>Graad dagen</t>
  </si>
  <si>
    <t>Volle zon uren</t>
  </si>
  <si>
    <t>Controle</t>
  </si>
  <si>
    <t>Opladen</t>
  </si>
  <si>
    <t>Kw/h</t>
  </si>
  <si>
    <t>Extern</t>
  </si>
  <si>
    <t>Opladen Thuis</t>
  </si>
  <si>
    <t>Opladen Extern</t>
  </si>
  <si>
    <t>Thuis</t>
  </si>
  <si>
    <t>opladen</t>
  </si>
  <si>
    <t>thuis</t>
  </si>
  <si>
    <t xml:space="preserve">opladen </t>
  </si>
  <si>
    <t>extern</t>
  </si>
  <si>
    <t>kosten</t>
  </si>
  <si>
    <t>Direct</t>
  </si>
  <si>
    <t>Gereden</t>
  </si>
  <si>
    <t>Km</t>
  </si>
  <si>
    <t>euro per km</t>
  </si>
  <si>
    <t>Totaal opladen Euro</t>
  </si>
  <si>
    <t>terug gelev</t>
  </si>
  <si>
    <t>stroom prijs</t>
  </si>
  <si>
    <t xml:space="preserve">totaal  </t>
  </si>
  <si>
    <t>invest</t>
  </si>
  <si>
    <t>rest inves</t>
  </si>
  <si>
    <t>direct verbr</t>
  </si>
  <si>
    <t>opbrengst</t>
  </si>
  <si>
    <t xml:space="preserve">zon </t>
  </si>
  <si>
    <t>uren</t>
  </si>
  <si>
    <t>Km prijs</t>
  </si>
  <si>
    <t>01 sep. 2023</t>
  </si>
  <si>
    <t>01 okt. 2023</t>
  </si>
  <si>
    <t>01 nov. 2023</t>
  </si>
  <si>
    <t>30 nov. 2023</t>
  </si>
  <si>
    <t>31 dec. 2023</t>
  </si>
  <si>
    <t>01 dec. 2023</t>
  </si>
  <si>
    <t>Opbrengst pan</t>
  </si>
  <si>
    <t>Opbrengst Pan</t>
  </si>
  <si>
    <t>142.35</t>
  </si>
  <si>
    <t>ELECTRA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</si>
</sst>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_ ;[Red]\-0.00\ "/>
  </numFmts>
  <fonts count="2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12529"/>
      <name val="Segoe UI"/>
      <family val="2"/>
    </font>
    <font>
      <b/>
      <sz val="12"/>
      <color rgb="FF000000"/>
      <name val="Courier New"/>
      <family val="3"/>
    </font>
    <font>
      <sz val="10"/>
      <name val="Arial"/>
      <family val="2"/>
    </font>
    <font>
      <sz val="8"/>
      <color rgb="FF212529"/>
      <name val="Segoe UI"/>
      <family val="2"/>
    </font>
    <font>
      <b/>
      <sz val="14"/>
      <color rgb="FF000000"/>
      <name val="Courier New"/>
      <family val="3"/>
    </font>
    <font>
      <b/>
      <sz val="14"/>
      <color rgb="FF0F243E"/>
      <name val="Arial"/>
      <family val="2"/>
    </font>
    <font>
      <b/>
      <sz val="14"/>
      <color rgb="FF261B00"/>
      <name val="Arial"/>
      <family val="2"/>
    </font>
    <font>
      <sz val="11"/>
      <color rgb="FF000000"/>
      <name val="Calibri"/>
      <family val="2"/>
      <scheme val="minor"/>
    </font>
    <font>
      <sz val="12"/>
      <color rgb="FF212529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212529"/>
      <name val="Calibri Light"/>
      <family val="2"/>
    </font>
    <font>
      <b/>
      <sz val="12"/>
      <color rgb="FF000000"/>
      <name val="Calibri Light"/>
      <family val="2"/>
    </font>
    <font>
      <sz val="12"/>
      <color rgb="FF000000"/>
      <name val="Calibri Light"/>
      <family val="2"/>
    </font>
    <font>
      <sz val="10"/>
      <color rgb="FF212529"/>
      <name val="Segoe UI"/>
      <family val="2"/>
    </font>
    <font>
      <b/>
      <sz val="18"/>
      <color rgb="FF000000"/>
      <name val="Courier New"/>
      <family val="3"/>
    </font>
    <font>
      <sz val="9"/>
      <color rgb="FF212529"/>
      <name val="Arial"/>
      <family val="2"/>
    </font>
    <font>
      <b/>
      <sz val="9"/>
      <color rgb="FF000000"/>
      <name val="Arial"/>
      <family val="2"/>
    </font>
    <font>
      <sz val="12"/>
      <color rgb="FF212529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DEE2E6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0" fontId="6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/>
    </xf>
    <xf numFmtId="16" fontId="0" fillId="0" borderId="0" xfId="0" applyNumberFormat="1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165" fontId="5" fillId="0" borderId="0" xfId="0" applyNumberFormat="1" applyFont="1" applyAlignment="1">
      <alignment horizontal="center"/>
    </xf>
    <xf numFmtId="0" fontId="0" fillId="3" borderId="0" xfId="0" applyFill="1"/>
    <xf numFmtId="4" fontId="0" fillId="3" borderId="0" xfId="0" applyNumberFormat="1" applyFill="1"/>
    <xf numFmtId="16" fontId="0" fillId="3" borderId="0" xfId="0" applyNumberFormat="1" applyFill="1"/>
    <xf numFmtId="0" fontId="10" fillId="0" borderId="0" xfId="0" applyFont="1"/>
    <xf numFmtId="165" fontId="10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0" fillId="0" borderId="0" xfId="0" applyNumberFormat="1"/>
    <xf numFmtId="1" fontId="2" fillId="0" borderId="0" xfId="0" applyNumberFormat="1" applyFont="1" applyAlignment="1">
      <alignment horizontal="left"/>
    </xf>
    <xf numFmtId="2" fontId="10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/>
    <xf numFmtId="0" fontId="0" fillId="0" borderId="0" xfId="0" applyAlignment="1">
      <alignment horizontal="right"/>
    </xf>
    <xf numFmtId="17" fontId="0" fillId="3" borderId="0" xfId="0" applyNumberFormat="1" applyFill="1" applyAlignment="1">
      <alignment horizontal="center"/>
    </xf>
    <xf numFmtId="166" fontId="0" fillId="0" borderId="0" xfId="0" applyNumberFormat="1" applyAlignment="1">
      <alignment horizontal="center"/>
    </xf>
    <xf numFmtId="2" fontId="0" fillId="0" borderId="0" xfId="0" applyNumberFormat="1"/>
    <xf numFmtId="0" fontId="13" fillId="0" borderId="1" xfId="0" applyFont="1" applyBorder="1" applyAlignment="1">
      <alignment horizontal="center" vertical="center" wrapText="1"/>
    </xf>
    <xf numFmtId="20" fontId="13" fillId="0" borderId="0" xfId="0" applyNumberFormat="1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20" fontId="13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0" fontId="11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20" fontId="11" fillId="0" borderId="0" xfId="0" applyNumberFormat="1" applyFont="1" applyAlignment="1">
      <alignment horizontal="center" vertical="center" wrapText="1"/>
    </xf>
    <xf numFmtId="20" fontId="16" fillId="0" borderId="0" xfId="0" applyNumberFormat="1" applyFont="1" applyAlignment="1">
      <alignment vertical="center"/>
    </xf>
    <xf numFmtId="0" fontId="16" fillId="0" borderId="1" xfId="0" applyFont="1" applyBorder="1" applyAlignment="1">
      <alignment vertical="center"/>
    </xf>
    <xf numFmtId="20" fontId="16" fillId="0" borderId="0" xfId="0" applyNumberFormat="1" applyFont="1" applyAlignment="1">
      <alignment vertical="center" wrapText="1"/>
    </xf>
    <xf numFmtId="0" fontId="16" fillId="0" borderId="1" xfId="0" applyFont="1" applyBorder="1" applyAlignment="1">
      <alignment vertical="center" wrapText="1"/>
    </xf>
    <xf numFmtId="20" fontId="18" fillId="0" borderId="0" xfId="0" applyNumberFormat="1" applyFont="1" applyAlignment="1">
      <alignment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15" fontId="6" fillId="4" borderId="1" xfId="0" applyNumberFormat="1" applyFont="1" applyFill="1" applyBorder="1" applyAlignment="1">
      <alignment vertical="center"/>
    </xf>
    <xf numFmtId="15" fontId="13" fillId="4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21" fillId="0" borderId="0" xfId="0" applyFont="1" applyAlignment="1">
      <alignment horizontal="center"/>
    </xf>
    <xf numFmtId="165" fontId="21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4" fontId="19" fillId="0" borderId="0" xfId="0" applyNumberFormat="1" applyFont="1" applyAlignment="1">
      <alignment horizontal="right"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4" fillId="0" borderId="0" xfId="0" applyNumberFormat="1" applyFont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externalLink" Target="externalLinks/externalLink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tyles" Target="style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theme" Target="theme/theme1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 /><Relationship Id="rId1" Type="http://schemas.microsoft.com/office/2011/relationships/chartStyle" Target="style10.xml" 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 /><Relationship Id="rId1" Type="http://schemas.microsoft.com/office/2011/relationships/chartStyle" Target="style11.xml" 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 /><Relationship Id="rId1" Type="http://schemas.microsoft.com/office/2011/relationships/chartStyle" Target="style12.xml" 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 /><Relationship Id="rId1" Type="http://schemas.microsoft.com/office/2011/relationships/chartStyle" Target="style13.xml" 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 /><Relationship Id="rId1" Type="http://schemas.microsoft.com/office/2011/relationships/chartStyle" Target="style14.xml" 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 /><Relationship Id="rId1" Type="http://schemas.microsoft.com/office/2011/relationships/chartStyle" Target="style15.xml" 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 /><Relationship Id="rId1" Type="http://schemas.microsoft.com/office/2011/relationships/chartStyle" Target="style16.xml" 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 /><Relationship Id="rId1" Type="http://schemas.microsoft.com/office/2011/relationships/chartStyle" Target="style17.xml" 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 /><Relationship Id="rId1" Type="http://schemas.microsoft.com/office/2011/relationships/chartStyle" Target="style18.xml" 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 /><Relationship Id="rId1" Type="http://schemas.microsoft.com/office/2011/relationships/chartStyle" Target="style19.xml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 /><Relationship Id="rId1" Type="http://schemas.microsoft.com/office/2011/relationships/chartStyle" Target="style2.xml" 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 /><Relationship Id="rId1" Type="http://schemas.microsoft.com/office/2011/relationships/chartStyle" Target="style20.xml" 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 /><Relationship Id="rId1" Type="http://schemas.microsoft.com/office/2011/relationships/chartStyle" Target="style21.xml" 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 /><Relationship Id="rId1" Type="http://schemas.microsoft.com/office/2011/relationships/chartStyle" Target="style22.xml" 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 /><Relationship Id="rId1" Type="http://schemas.microsoft.com/office/2011/relationships/chartStyle" Target="style23.xml" 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 /><Relationship Id="rId1" Type="http://schemas.microsoft.com/office/2011/relationships/chartStyle" Target="style24.xml" 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 /><Relationship Id="rId1" Type="http://schemas.microsoft.com/office/2011/relationships/chartStyle" Target="style25.xml" 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 /><Relationship Id="rId1" Type="http://schemas.microsoft.com/office/2011/relationships/chartStyle" Target="style26.xml" 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 /><Relationship Id="rId1" Type="http://schemas.microsoft.com/office/2011/relationships/chartStyle" Target="style27.xml" 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 /><Relationship Id="rId1" Type="http://schemas.microsoft.com/office/2011/relationships/chartStyle" Target="style28.xml" 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 /><Relationship Id="rId1" Type="http://schemas.microsoft.com/office/2011/relationships/chartStyle" Target="style29.xml" 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 /><Relationship Id="rId1" Type="http://schemas.microsoft.com/office/2011/relationships/chartStyle" Target="style3.xml" 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 /><Relationship Id="rId1" Type="http://schemas.microsoft.com/office/2011/relationships/chartStyle" Target="style30.xml" 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 /><Relationship Id="rId1" Type="http://schemas.microsoft.com/office/2011/relationships/chartStyle" Target="style31.xml" 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 /><Relationship Id="rId1" Type="http://schemas.microsoft.com/office/2011/relationships/chartStyle" Target="style32.xml" 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 /><Relationship Id="rId1" Type="http://schemas.microsoft.com/office/2011/relationships/chartStyle" Target="style33.xml" 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 /><Relationship Id="rId1" Type="http://schemas.microsoft.com/office/2011/relationships/chartStyle" Target="style34.xml" 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 /><Relationship Id="rId1" Type="http://schemas.microsoft.com/office/2011/relationships/chartStyle" Target="style35.xml" 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 /><Relationship Id="rId1" Type="http://schemas.microsoft.com/office/2011/relationships/chartStyle" Target="style36.xml" 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 /><Relationship Id="rId1" Type="http://schemas.microsoft.com/office/2011/relationships/chartStyle" Target="style37.xml" 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 /><Relationship Id="rId1" Type="http://schemas.microsoft.com/office/2011/relationships/chartStyle" Target="style38.xml" 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 /><Relationship Id="rId1" Type="http://schemas.microsoft.com/office/2011/relationships/chartStyle" Target="style39.xml" 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 /><Relationship Id="rId1" Type="http://schemas.microsoft.com/office/2011/relationships/chartStyle" Target="style4.xml" 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 /><Relationship Id="rId1" Type="http://schemas.microsoft.com/office/2011/relationships/chartStyle" Target="style40.xml" 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 /><Relationship Id="rId1" Type="http://schemas.microsoft.com/office/2011/relationships/chartStyle" Target="style41.xml" 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 /><Relationship Id="rId1" Type="http://schemas.microsoft.com/office/2011/relationships/chartStyle" Target="style42.xml" 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 /><Relationship Id="rId1" Type="http://schemas.microsoft.com/office/2011/relationships/chartStyle" Target="style43.xml" 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 /><Relationship Id="rId1" Type="http://schemas.microsoft.com/office/2011/relationships/chartStyle" Target="style44.xml" 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 /><Relationship Id="rId1" Type="http://schemas.microsoft.com/office/2011/relationships/chartStyle" Target="style45.xml" 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 /><Relationship Id="rId1" Type="http://schemas.microsoft.com/office/2011/relationships/chartStyle" Target="style46.xml" 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 /><Relationship Id="rId1" Type="http://schemas.microsoft.com/office/2011/relationships/chartStyle" Target="style47.xml" 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 /><Relationship Id="rId1" Type="http://schemas.microsoft.com/office/2011/relationships/chartStyle" Target="style48.xml" 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 /><Relationship Id="rId1" Type="http://schemas.microsoft.com/office/2011/relationships/chartStyle" Target="style49.xml" 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 /><Relationship Id="rId1" Type="http://schemas.microsoft.com/office/2011/relationships/chartStyle" Target="style5.xml" 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 /><Relationship Id="rId1" Type="http://schemas.microsoft.com/office/2011/relationships/chartStyle" Target="style50.xml" 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 /><Relationship Id="rId1" Type="http://schemas.microsoft.com/office/2011/relationships/chartStyle" Target="style51.xml" 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 /><Relationship Id="rId1" Type="http://schemas.microsoft.com/office/2011/relationships/chartStyle" Target="style52.xml" 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 /><Relationship Id="rId1" Type="http://schemas.microsoft.com/office/2011/relationships/chartStyle" Target="style53.xml" 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 /><Relationship Id="rId1" Type="http://schemas.microsoft.com/office/2011/relationships/chartStyle" Target="style54.xml" 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 /><Relationship Id="rId1" Type="http://schemas.microsoft.com/office/2011/relationships/chartStyle" Target="style55.xml" 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 /><Relationship Id="rId1" Type="http://schemas.microsoft.com/office/2011/relationships/chartStyle" Target="style56.xml" 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 /><Relationship Id="rId1" Type="http://schemas.microsoft.com/office/2011/relationships/chartStyle" Target="style57.xml" 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 /><Relationship Id="rId1" Type="http://schemas.microsoft.com/office/2011/relationships/chartStyle" Target="style58.xml" 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 /><Relationship Id="rId1" Type="http://schemas.microsoft.com/office/2011/relationships/chartStyle" Target="style59.xml" 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 /><Relationship Id="rId1" Type="http://schemas.microsoft.com/office/2011/relationships/chartStyle" Target="style6.xml" 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 /><Relationship Id="rId1" Type="http://schemas.microsoft.com/office/2011/relationships/chartStyle" Target="style60.xml" 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 /><Relationship Id="rId1" Type="http://schemas.microsoft.com/office/2011/relationships/chartStyle" Target="style61.xml" 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 /><Relationship Id="rId1" Type="http://schemas.microsoft.com/office/2011/relationships/chartStyle" Target="style62.xml" 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 /><Relationship Id="rId1" Type="http://schemas.microsoft.com/office/2011/relationships/chartStyle" Target="style63.xml" 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 /><Relationship Id="rId1" Type="http://schemas.microsoft.com/office/2011/relationships/chartStyle" Target="style64.xml" 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 /><Relationship Id="rId1" Type="http://schemas.microsoft.com/office/2011/relationships/chartStyle" Target="style65.xml" 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 /><Relationship Id="rId1" Type="http://schemas.microsoft.com/office/2011/relationships/chartStyle" Target="style66.xml" 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 /><Relationship Id="rId1" Type="http://schemas.microsoft.com/office/2011/relationships/chartStyle" Target="style67.xml" 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 /><Relationship Id="rId1" Type="http://schemas.microsoft.com/office/2011/relationships/chartStyle" Target="style68.xml" 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 /><Relationship Id="rId1" Type="http://schemas.microsoft.com/office/2011/relationships/chartStyle" Target="style69.xml" 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 /><Relationship Id="rId1" Type="http://schemas.microsoft.com/office/2011/relationships/chartStyle" Target="style7.xml" 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 /><Relationship Id="rId1" Type="http://schemas.microsoft.com/office/2011/relationships/chartStyle" Target="style70.xml" 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 /><Relationship Id="rId1" Type="http://schemas.microsoft.com/office/2011/relationships/chartStyle" Target="style71.xml" 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 /><Relationship Id="rId1" Type="http://schemas.microsoft.com/office/2011/relationships/chartStyle" Target="style72.xml" 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 /><Relationship Id="rId1" Type="http://schemas.microsoft.com/office/2011/relationships/chartStyle" Target="style73.xml" 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 /><Relationship Id="rId1" Type="http://schemas.microsoft.com/office/2011/relationships/chartStyle" Target="style74.xml" 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 /><Relationship Id="rId1" Type="http://schemas.microsoft.com/office/2011/relationships/chartStyle" Target="style75.xml" 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 /><Relationship Id="rId1" Type="http://schemas.microsoft.com/office/2011/relationships/chartStyle" Target="style76.xml" 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 /><Relationship Id="rId1" Type="http://schemas.microsoft.com/office/2011/relationships/chartStyle" Target="style77.xml" 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 /><Relationship Id="rId1" Type="http://schemas.microsoft.com/office/2011/relationships/chartStyle" Target="style78.xml" 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 /><Relationship Id="rId1" Type="http://schemas.microsoft.com/office/2011/relationships/chartStyle" Target="style79.xml" 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 /><Relationship Id="rId1" Type="http://schemas.microsoft.com/office/2011/relationships/chartStyle" Target="style8.xml" 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 /><Relationship Id="rId1" Type="http://schemas.microsoft.com/office/2011/relationships/chartStyle" Target="style80.xml" 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 /><Relationship Id="rId1" Type="http://schemas.microsoft.com/office/2011/relationships/chartStyle" Target="style81.xml" 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 /><Relationship Id="rId1" Type="http://schemas.microsoft.com/office/2011/relationships/chartStyle" Target="style9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aug!$A$19</c:f>
              <c:strCache>
                <c:ptCount val="1"/>
                <c:pt idx="0">
                  <c:v>La Afn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aug!$A$20</c:f>
              <c:numCache>
                <c:formatCode>#,##0.00</c:formatCode>
                <c:ptCount val="1"/>
                <c:pt idx="0">
                  <c:v>75.363258951738445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7B-4A09-882A-E00FC382FD7D}"/>
            </c:ext>
          </c:extLst>
        </c:ser>
        <c:ser>
          <c:idx val="1"/>
          <c:order val="1"/>
          <c:tx>
            <c:strRef>
              <c:f>aug!$B$19</c:f>
              <c:strCache>
                <c:ptCount val="1"/>
                <c:pt idx="0">
                  <c:v>Ho Afn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aug!$B$20</c:f>
              <c:numCache>
                <c:formatCode>#,##0.00</c:formatCode>
                <c:ptCount val="1"/>
                <c:pt idx="0">
                  <c:v>24.636741048261545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7B-4A09-882A-E00FC382FD7D}"/>
            </c:ext>
          </c:extLst>
        </c:ser>
        <c:ser>
          <c:idx val="2"/>
          <c:order val="2"/>
          <c:tx>
            <c:strRef>
              <c:f>aug!$C$19</c:f>
              <c:strCache>
                <c:ptCount val="1"/>
                <c:pt idx="0">
                  <c:v>La 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aug!$C$20</c:f>
              <c:numCache>
                <c:formatCode>#,##0.00</c:formatCode>
                <c:ptCount val="1"/>
                <c:pt idx="0">
                  <c:v>50.716787752983905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7B-4A09-882A-E00FC382FD7D}"/>
            </c:ext>
          </c:extLst>
        </c:ser>
        <c:ser>
          <c:idx val="3"/>
          <c:order val="3"/>
          <c:tx>
            <c:strRef>
              <c:f>aug!$D$19</c:f>
              <c:strCache>
                <c:ptCount val="1"/>
                <c:pt idx="0">
                  <c:v>Ho 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aug!$D$20</c:f>
              <c:numCache>
                <c:formatCode>#,##0.00</c:formatCode>
                <c:ptCount val="1"/>
                <c:pt idx="0">
                  <c:v>172.48313440581214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7B-4A09-882A-E00FC382FD7D}"/>
            </c:ext>
          </c:extLst>
        </c:ser>
        <c:ser>
          <c:idx val="4"/>
          <c:order val="4"/>
          <c:tx>
            <c:strRef>
              <c:f>aug!$E$19</c:f>
              <c:strCache>
                <c:ptCount val="1"/>
                <c:pt idx="0">
                  <c:v>Tot Afn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aug!$E$20</c:f>
              <c:numCache>
                <c:formatCode>#,##0.00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7B-4A09-882A-E00FC382FD7D}"/>
            </c:ext>
          </c:extLst>
        </c:ser>
        <c:ser>
          <c:idx val="5"/>
          <c:order val="5"/>
          <c:tx>
            <c:strRef>
              <c:f>aug!$F$19</c:f>
              <c:strCache>
                <c:ptCount val="1"/>
                <c:pt idx="0">
                  <c:v>Ter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aug!$F$20</c:f>
              <c:numCache>
                <c:formatCode>0</c:formatCode>
                <c:ptCount val="1"/>
                <c:pt idx="0">
                  <c:v>223.19992215879603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45-4BCE-B160-46697F8DD7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9368640"/>
        <c:axId val="669367392"/>
      </c:barChart>
      <c:catAx>
        <c:axId val="669368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9367392"/>
        <c:crosses val="autoZero"/>
        <c:auto val="1"/>
        <c:lblAlgn val="ctr"/>
        <c:lblOffset val="100"/>
        <c:noMultiLvlLbl val="0"/>
      </c:catAx>
      <c:valAx>
        <c:axId val="6693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936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Okt</a:t>
            </a:r>
          </a:p>
          <a:p>
            <a:pPr>
              <a:defRPr/>
            </a:pPr>
            <a:endParaRPr lang="nl-NL"/>
          </a:p>
        </c:rich>
      </c:tx>
      <c:layout>
        <c:manualLayout>
          <c:xMode val="edge"/>
          <c:yMode val="edge"/>
          <c:x val="0.42686127648678063"/>
          <c:y val="3.99543378995433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okt!$A$19</c:f>
              <c:strCache>
                <c:ptCount val="1"/>
                <c:pt idx="0">
                  <c:v>La Afn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okt!$A$20</c:f>
              <c:numCache>
                <c:formatCode>#,##0.00</c:formatCode>
                <c:ptCount val="1"/>
                <c:pt idx="0">
                  <c:v>50.34278959810878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8-4857-B296-D46201437C77}"/>
            </c:ext>
          </c:extLst>
        </c:ser>
        <c:ser>
          <c:idx val="1"/>
          <c:order val="1"/>
          <c:tx>
            <c:strRef>
              <c:f>okt!$B$19</c:f>
              <c:strCache>
                <c:ptCount val="1"/>
                <c:pt idx="0">
                  <c:v>Ho Afn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okt!$B$20</c:f>
              <c:numCache>
                <c:formatCode>#,##0.00</c:formatCode>
                <c:ptCount val="1"/>
                <c:pt idx="0">
                  <c:v>49.657210401891227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28-4857-B296-D46201437C77}"/>
            </c:ext>
          </c:extLst>
        </c:ser>
        <c:ser>
          <c:idx val="2"/>
          <c:order val="2"/>
          <c:tx>
            <c:strRef>
              <c:f>okt!$C$19</c:f>
              <c:strCache>
                <c:ptCount val="1"/>
                <c:pt idx="0">
                  <c:v>La 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okt!$C$20</c:f>
              <c:numCache>
                <c:formatCode>#,##0.00</c:formatCode>
                <c:ptCount val="1"/>
                <c:pt idx="0">
                  <c:v>163.5224586288416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28-4857-B296-D46201437C77}"/>
            </c:ext>
          </c:extLst>
        </c:ser>
        <c:ser>
          <c:idx val="3"/>
          <c:order val="3"/>
          <c:tx>
            <c:strRef>
              <c:f>okt!$D$19</c:f>
              <c:strCache>
                <c:ptCount val="1"/>
                <c:pt idx="0">
                  <c:v>Ho 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okt!$D$20</c:f>
              <c:numCache>
                <c:formatCode>#,##0.00</c:formatCode>
                <c:ptCount val="1"/>
                <c:pt idx="0">
                  <c:v>292.06855791962187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28-4857-B296-D46201437C77}"/>
            </c:ext>
          </c:extLst>
        </c:ser>
        <c:ser>
          <c:idx val="4"/>
          <c:order val="4"/>
          <c:tx>
            <c:strRef>
              <c:f>okt!$E$19</c:f>
              <c:strCache>
                <c:ptCount val="1"/>
                <c:pt idx="0">
                  <c:v>Tot Afn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okt!$E$20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28-4857-B296-D46201437C77}"/>
            </c:ext>
          </c:extLst>
        </c:ser>
        <c:ser>
          <c:idx val="5"/>
          <c:order val="5"/>
          <c:tx>
            <c:strRef>
              <c:f>okt!$F$19</c:f>
              <c:strCache>
                <c:ptCount val="1"/>
                <c:pt idx="0">
                  <c:v>Ter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okt!$F$20</c:f>
              <c:numCache>
                <c:formatCode>#,##0.00</c:formatCode>
                <c:ptCount val="1"/>
                <c:pt idx="0">
                  <c:v>455.59101654846347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28-4857-B296-D46201437C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9368640"/>
        <c:axId val="669367392"/>
      </c:barChart>
      <c:catAx>
        <c:axId val="669368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9367392"/>
        <c:crosses val="autoZero"/>
        <c:auto val="1"/>
        <c:lblAlgn val="ctr"/>
        <c:lblOffset val="100"/>
        <c:noMultiLvlLbl val="0"/>
      </c:catAx>
      <c:valAx>
        <c:axId val="6693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936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Aug 2023 Juli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okt!$I$16</c:f>
              <c:strCache>
                <c:ptCount val="1"/>
                <c:pt idx="0">
                  <c:v>La Afn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okt!$I$17</c:f>
              <c:numCache>
                <c:formatCode>#,##0.00</c:formatCode>
                <c:ptCount val="1"/>
                <c:pt idx="0">
                  <c:v>69.07856201493631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1-47AE-84A0-619725261227}"/>
            </c:ext>
          </c:extLst>
        </c:ser>
        <c:ser>
          <c:idx val="1"/>
          <c:order val="1"/>
          <c:tx>
            <c:strRef>
              <c:f>okt!$J$16</c:f>
              <c:strCache>
                <c:ptCount val="1"/>
                <c:pt idx="0">
                  <c:v>Ho Afn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okt!$J$17</c:f>
              <c:numCache>
                <c:formatCode>#,##0.00</c:formatCode>
                <c:ptCount val="1"/>
                <c:pt idx="0">
                  <c:v>30.921437985063697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C1-47AE-84A0-619725261227}"/>
            </c:ext>
          </c:extLst>
        </c:ser>
        <c:ser>
          <c:idx val="2"/>
          <c:order val="2"/>
          <c:tx>
            <c:strRef>
              <c:f>okt!$K$16</c:f>
              <c:strCache>
                <c:ptCount val="1"/>
                <c:pt idx="0">
                  <c:v>La 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okt!$K$17</c:f>
              <c:numCache>
                <c:formatCode>#,##0.00</c:formatCode>
                <c:ptCount val="1"/>
                <c:pt idx="0">
                  <c:v>92.67645336066775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C1-47AE-84A0-619725261227}"/>
            </c:ext>
          </c:extLst>
        </c:ser>
        <c:ser>
          <c:idx val="3"/>
          <c:order val="3"/>
          <c:tx>
            <c:strRef>
              <c:f>okt!$L$16</c:f>
              <c:strCache>
                <c:ptCount val="1"/>
                <c:pt idx="0">
                  <c:v>Ho 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okt!$L$17</c:f>
              <c:numCache>
                <c:formatCode>#,##0.00</c:formatCode>
                <c:ptCount val="1"/>
                <c:pt idx="0">
                  <c:v>224.74007907453509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C1-47AE-84A0-619725261227}"/>
            </c:ext>
          </c:extLst>
        </c:ser>
        <c:ser>
          <c:idx val="4"/>
          <c:order val="4"/>
          <c:tx>
            <c:strRef>
              <c:f>okt!$M$16</c:f>
              <c:strCache>
                <c:ptCount val="1"/>
                <c:pt idx="0">
                  <c:v>Tot Afn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okt!$M$17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C1-47AE-84A0-619725261227}"/>
            </c:ext>
          </c:extLst>
        </c:ser>
        <c:ser>
          <c:idx val="5"/>
          <c:order val="5"/>
          <c:tx>
            <c:strRef>
              <c:f>okt!$N$16</c:f>
              <c:strCache>
                <c:ptCount val="1"/>
                <c:pt idx="0">
                  <c:v>Tot Ter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okt!$N$17</c:f>
              <c:numCache>
                <c:formatCode>#,##0.00</c:formatCode>
                <c:ptCount val="1"/>
                <c:pt idx="0">
                  <c:v>317.41653243520278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C1-47AE-84A0-6197252612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9953392"/>
        <c:axId val="1209945488"/>
      </c:barChart>
      <c:catAx>
        <c:axId val="120995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09945488"/>
        <c:crosses val="autoZero"/>
        <c:auto val="1"/>
        <c:lblAlgn val="ctr"/>
        <c:lblOffset val="100"/>
        <c:noMultiLvlLbl val="0"/>
      </c:catAx>
      <c:valAx>
        <c:axId val="120994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099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 Gas Aug 2023 Juli 2024</a:t>
            </a:r>
          </a:p>
        </c:rich>
      </c:tx>
      <c:layout>
        <c:manualLayout>
          <c:xMode val="edge"/>
          <c:yMode val="edge"/>
          <c:x val="0.28905504984828784"/>
          <c:y val="2.4630541871921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okt!$S$2:$S$3</c:f>
              <c:strCache>
                <c:ptCount val="2"/>
                <c:pt idx="0">
                  <c:v>Verbr</c:v>
                </c:pt>
                <c:pt idx="1">
                  <c:v>Nu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okt!$R$4:$R$15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okt!$S$4:$S$15</c:f>
              <c:numCache>
                <c:formatCode>#,##0.00</c:formatCode>
                <c:ptCount val="12"/>
                <c:pt idx="0">
                  <c:v>9.4799999999999986</c:v>
                </c:pt>
                <c:pt idx="1">
                  <c:v>9.7899999999999991</c:v>
                </c:pt>
                <c:pt idx="2">
                  <c:v>23.130000000000003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8-4401-9E1E-C8F78B176B15}"/>
            </c:ext>
          </c:extLst>
        </c:ser>
        <c:ser>
          <c:idx val="1"/>
          <c:order val="1"/>
          <c:tx>
            <c:strRef>
              <c:f>okt!$T$2:$T$3</c:f>
              <c:strCache>
                <c:ptCount val="2"/>
                <c:pt idx="0">
                  <c:v>Verbr</c:v>
                </c:pt>
                <c:pt idx="1">
                  <c:v>Vorig Jaar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okt!$R$4:$R$15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okt!$T$4:$T$15</c:f>
              <c:numCache>
                <c:formatCode>General</c:formatCode>
                <c:ptCount val="12"/>
                <c:pt idx="0">
                  <c:v>10.510000000000218</c:v>
                </c:pt>
                <c:pt idx="1">
                  <c:v>6.4500000000007276</c:v>
                </c:pt>
                <c:pt idx="2">
                  <c:v>35.569999999999709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78-4401-9E1E-C8F78B176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12895"/>
        <c:axId val="956513311"/>
      </c:barChart>
      <c:lineChart>
        <c:grouping val="standard"/>
        <c:varyColors val="0"/>
        <c:ser>
          <c:idx val="2"/>
          <c:order val="2"/>
          <c:tx>
            <c:strRef>
              <c:f>okt!$U$2:$U$3</c:f>
              <c:strCache>
                <c:ptCount val="2"/>
                <c:pt idx="0">
                  <c:v>Graadd</c:v>
                </c:pt>
                <c:pt idx="1">
                  <c:v>Nu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okt!$R$4:$R$15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okt!$U$4:$U$15</c:f>
              <c:numCache>
                <c:formatCode>#,##0.00</c:formatCode>
                <c:ptCount val="12"/>
                <c:pt idx="0">
                  <c:v>27.84</c:v>
                </c:pt>
                <c:pt idx="1">
                  <c:v>27.2</c:v>
                </c:pt>
                <c:pt idx="2">
                  <c:v>144.4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78-4401-9E1E-C8F78B176B15}"/>
            </c:ext>
          </c:extLst>
        </c:ser>
        <c:ser>
          <c:idx val="3"/>
          <c:order val="3"/>
          <c:tx>
            <c:strRef>
              <c:f>okt!$V$2:$V$3</c:f>
              <c:strCache>
                <c:ptCount val="2"/>
                <c:pt idx="0">
                  <c:v>Graadd</c:v>
                </c:pt>
                <c:pt idx="1">
                  <c:v>Vorig Jaar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okt!$R$4:$R$15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okt!$V$4:$V$15</c:f>
              <c:numCache>
                <c:formatCode>#,##0.00</c:formatCode>
                <c:ptCount val="12"/>
                <c:pt idx="0">
                  <c:v>2.9</c:v>
                </c:pt>
                <c:pt idx="1">
                  <c:v>93.36</c:v>
                </c:pt>
                <c:pt idx="2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78-4401-9E1E-C8F78B176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12895"/>
        <c:axId val="956513311"/>
      </c:lineChart>
      <c:catAx>
        <c:axId val="95651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3311"/>
        <c:crosses val="autoZero"/>
        <c:auto val="1"/>
        <c:lblAlgn val="ctr"/>
        <c:lblOffset val="100"/>
        <c:noMultiLvlLbl val="0"/>
      </c:catAx>
      <c:valAx>
        <c:axId val="95651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</a:t>
            </a:r>
            <a:r>
              <a:rPr lang="nl-NL" baseline="0"/>
              <a:t> Electra  Aug 2023 Juli 2024</a:t>
            </a:r>
            <a:endParaRPr lang="nl-NL"/>
          </a:p>
        </c:rich>
      </c:tx>
      <c:layout>
        <c:manualLayout>
          <c:xMode val="edge"/>
          <c:yMode val="edge"/>
          <c:x val="0.29680261832829802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okt!$S$19</c:f>
              <c:strCache>
                <c:ptCount val="1"/>
                <c:pt idx="0">
                  <c:v>Afn Nu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okt!$R$20:$R$31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okt!$S$20:$S$31</c:f>
              <c:numCache>
                <c:formatCode>#,##0.00</c:formatCode>
                <c:ptCount val="12"/>
                <c:pt idx="0">
                  <c:v>308.32000000000005</c:v>
                </c:pt>
                <c:pt idx="1">
                  <c:v>153.4</c:v>
                </c:pt>
                <c:pt idx="2">
                  <c:v>84.600000000000023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1-4F54-A35A-A4989BB87307}"/>
            </c:ext>
          </c:extLst>
        </c:ser>
        <c:ser>
          <c:idx val="1"/>
          <c:order val="1"/>
          <c:tx>
            <c:strRef>
              <c:f>okt!$T$19</c:f>
              <c:strCache>
                <c:ptCount val="1"/>
                <c:pt idx="0">
                  <c:v>Afn Vo Jaar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okt!$R$20:$R$31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okt!$T$20:$T$31</c:f>
              <c:numCache>
                <c:formatCode>0</c:formatCode>
                <c:ptCount val="12"/>
                <c:pt idx="0">
                  <c:v>402</c:v>
                </c:pt>
                <c:pt idx="1">
                  <c:v>244</c:v>
                </c:pt>
                <c:pt idx="2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1-4F54-A35A-A4989BB87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693408"/>
        <c:axId val="879704640"/>
      </c:barChart>
      <c:lineChart>
        <c:grouping val="standard"/>
        <c:varyColors val="0"/>
        <c:ser>
          <c:idx val="2"/>
          <c:order val="2"/>
          <c:tx>
            <c:strRef>
              <c:f>okt!$U$19</c:f>
              <c:strCache>
                <c:ptCount val="1"/>
                <c:pt idx="0">
                  <c:v>Ter Nu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okt!$R$20:$R$31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okt!$U$20:$U$31</c:f>
              <c:numCache>
                <c:formatCode>#,##0.00</c:formatCode>
                <c:ptCount val="12"/>
                <c:pt idx="0">
                  <c:v>688.17000000000007</c:v>
                </c:pt>
                <c:pt idx="1">
                  <c:v>660.50999999999988</c:v>
                </c:pt>
                <c:pt idx="2">
                  <c:v>385.43000000000018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81-4F54-A35A-A4989BB87307}"/>
            </c:ext>
          </c:extLst>
        </c:ser>
        <c:ser>
          <c:idx val="3"/>
          <c:order val="3"/>
          <c:tx>
            <c:strRef>
              <c:f>okt!$V$19</c:f>
              <c:strCache>
                <c:ptCount val="1"/>
                <c:pt idx="0">
                  <c:v>Ter Vo Jaar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okt!$R$20:$R$31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okt!$V$20:$V$31</c:f>
              <c:numCache>
                <c:formatCode>0</c:formatCode>
                <c:ptCount val="12"/>
                <c:pt idx="0">
                  <c:v>373</c:v>
                </c:pt>
                <c:pt idx="1">
                  <c:v>270</c:v>
                </c:pt>
                <c:pt idx="2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81-4F54-A35A-A4989BB87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693408"/>
        <c:axId val="879704640"/>
      </c:lineChart>
      <c:catAx>
        <c:axId val="87969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704640"/>
        <c:crosses val="autoZero"/>
        <c:auto val="1"/>
        <c:lblAlgn val="ctr"/>
        <c:lblOffset val="100"/>
        <c:noMultiLvlLbl val="0"/>
      </c:catAx>
      <c:valAx>
        <c:axId val="87970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69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Nov</a:t>
            </a:r>
          </a:p>
          <a:p>
            <a:pPr>
              <a:defRPr/>
            </a:pP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nov!$A$19</c:f>
              <c:strCache>
                <c:ptCount val="1"/>
                <c:pt idx="0">
                  <c:v>La Afn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nov!$A$20</c:f>
              <c:numCache>
                <c:formatCode>#,##0.00</c:formatCode>
                <c:ptCount val="1"/>
                <c:pt idx="0">
                  <c:v>40.997809686055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F9-46DC-BE09-A35391BABCAA}"/>
            </c:ext>
          </c:extLst>
        </c:ser>
        <c:ser>
          <c:idx val="1"/>
          <c:order val="1"/>
          <c:tx>
            <c:strRef>
              <c:f>nov!$B$19</c:f>
              <c:strCache>
                <c:ptCount val="1"/>
                <c:pt idx="0">
                  <c:v>Ho Afn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nov!$B$20</c:f>
              <c:numCache>
                <c:formatCode>#,##0.00</c:formatCode>
                <c:ptCount val="1"/>
                <c:pt idx="0">
                  <c:v>59.002190313945007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9-46DC-BE09-A35391BABCAA}"/>
            </c:ext>
          </c:extLst>
        </c:ser>
        <c:ser>
          <c:idx val="2"/>
          <c:order val="2"/>
          <c:tx>
            <c:strRef>
              <c:f>nov!$C$19</c:f>
              <c:strCache>
                <c:ptCount val="1"/>
                <c:pt idx="0">
                  <c:v>La 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nov!$C$20</c:f>
              <c:numCache>
                <c:formatCode>#,##0.00</c:formatCode>
                <c:ptCount val="1"/>
                <c:pt idx="0">
                  <c:v>5.1399367242637863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F9-46DC-BE09-A35391BABCAA}"/>
            </c:ext>
          </c:extLst>
        </c:ser>
        <c:ser>
          <c:idx val="3"/>
          <c:order val="3"/>
          <c:tx>
            <c:strRef>
              <c:f>nov!$D$19</c:f>
              <c:strCache>
                <c:ptCount val="1"/>
                <c:pt idx="0">
                  <c:v>Ho 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nov!$D$20</c:f>
              <c:numCache>
                <c:formatCode>#,##0.00</c:formatCode>
                <c:ptCount val="1"/>
                <c:pt idx="0">
                  <c:v>10.15818934047214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9-46DC-BE09-A35391BABCAA}"/>
            </c:ext>
          </c:extLst>
        </c:ser>
        <c:ser>
          <c:idx val="4"/>
          <c:order val="4"/>
          <c:tx>
            <c:strRef>
              <c:f>nov!$E$19</c:f>
              <c:strCache>
                <c:ptCount val="1"/>
                <c:pt idx="0">
                  <c:v>Tot Afn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nov!$E$20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F9-46DC-BE09-A35391BABCAA}"/>
            </c:ext>
          </c:extLst>
        </c:ser>
        <c:ser>
          <c:idx val="5"/>
          <c:order val="5"/>
          <c:tx>
            <c:strRef>
              <c:f>nov!$F$19</c:f>
              <c:strCache>
                <c:ptCount val="1"/>
                <c:pt idx="0">
                  <c:v>Ter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nov!$F$20</c:f>
              <c:numCache>
                <c:formatCode>#,##0.00</c:formatCode>
                <c:ptCount val="1"/>
                <c:pt idx="0">
                  <c:v>15.298126064735925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F9-46DC-BE09-A35391BABC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9368640"/>
        <c:axId val="669367392"/>
      </c:barChart>
      <c:catAx>
        <c:axId val="669368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9367392"/>
        <c:crosses val="autoZero"/>
        <c:auto val="1"/>
        <c:lblAlgn val="ctr"/>
        <c:lblOffset val="100"/>
        <c:noMultiLvlLbl val="0"/>
      </c:catAx>
      <c:valAx>
        <c:axId val="6693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936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Aug 2023 Juli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nov!$I$16</c:f>
              <c:strCache>
                <c:ptCount val="1"/>
                <c:pt idx="0">
                  <c:v>La Afn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nov!$I$17</c:f>
              <c:numCache>
                <c:formatCode>#,##0.00</c:formatCode>
                <c:ptCount val="1"/>
                <c:pt idx="0">
                  <c:v>57.024508472451473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C4-40EC-96E1-AAFEBD1F52DF}"/>
            </c:ext>
          </c:extLst>
        </c:ser>
        <c:ser>
          <c:idx val="1"/>
          <c:order val="1"/>
          <c:tx>
            <c:strRef>
              <c:f>nov!$J$16</c:f>
              <c:strCache>
                <c:ptCount val="1"/>
                <c:pt idx="0">
                  <c:v>Ho Afn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nov!$J$17</c:f>
              <c:numCache>
                <c:formatCode>#,##0.00</c:formatCode>
                <c:ptCount val="1"/>
                <c:pt idx="0">
                  <c:v>42.975491527548527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C4-40EC-96E1-AAFEBD1F52DF}"/>
            </c:ext>
          </c:extLst>
        </c:ser>
        <c:ser>
          <c:idx val="2"/>
          <c:order val="2"/>
          <c:tx>
            <c:strRef>
              <c:f>nov!$K$16</c:f>
              <c:strCache>
                <c:ptCount val="1"/>
                <c:pt idx="0">
                  <c:v>La 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nov!$K$17</c:f>
              <c:numCache>
                <c:formatCode>#,##0.00</c:formatCode>
                <c:ptCount val="1"/>
                <c:pt idx="0">
                  <c:v>55.10018595516182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C4-40EC-96E1-AAFEBD1F52DF}"/>
            </c:ext>
          </c:extLst>
        </c:ser>
        <c:ser>
          <c:idx val="3"/>
          <c:order val="3"/>
          <c:tx>
            <c:strRef>
              <c:f>nov!$L$16</c:f>
              <c:strCache>
                <c:ptCount val="1"/>
                <c:pt idx="0">
                  <c:v>Ho 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nov!$L$17</c:f>
              <c:numCache>
                <c:formatCode>#,##0.00</c:formatCode>
                <c:ptCount val="1"/>
                <c:pt idx="0">
                  <c:v>132.62781805645517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C4-40EC-96E1-AAFEBD1F52DF}"/>
            </c:ext>
          </c:extLst>
        </c:ser>
        <c:ser>
          <c:idx val="4"/>
          <c:order val="4"/>
          <c:tx>
            <c:strRef>
              <c:f>nov!$M$16</c:f>
              <c:strCache>
                <c:ptCount val="1"/>
                <c:pt idx="0">
                  <c:v>Tot Afn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nov!$M$17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C4-40EC-96E1-AAFEBD1F52DF}"/>
            </c:ext>
          </c:extLst>
        </c:ser>
        <c:ser>
          <c:idx val="5"/>
          <c:order val="5"/>
          <c:tx>
            <c:strRef>
              <c:f>nov!$N$16</c:f>
              <c:strCache>
                <c:ptCount val="1"/>
                <c:pt idx="0">
                  <c:v>Tot Ter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nov!$N$17</c:f>
              <c:numCache>
                <c:formatCode>#,##0.00</c:formatCode>
                <c:ptCount val="1"/>
                <c:pt idx="0">
                  <c:v>187.72800401161703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C4-40EC-96E1-AAFEBD1F52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9953392"/>
        <c:axId val="1209945488"/>
      </c:barChart>
      <c:catAx>
        <c:axId val="120995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09945488"/>
        <c:crosses val="autoZero"/>
        <c:auto val="1"/>
        <c:lblAlgn val="ctr"/>
        <c:lblOffset val="100"/>
        <c:noMultiLvlLbl val="0"/>
      </c:catAx>
      <c:valAx>
        <c:axId val="120994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099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 Gas Aug 2023 Juli 2024</a:t>
            </a:r>
          </a:p>
        </c:rich>
      </c:tx>
      <c:layout>
        <c:manualLayout>
          <c:xMode val="edge"/>
          <c:yMode val="edge"/>
          <c:x val="0.28905504984828784"/>
          <c:y val="2.4630541871921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nov!$S$2:$S$3</c:f>
              <c:strCache>
                <c:ptCount val="2"/>
                <c:pt idx="0">
                  <c:v>Verbr</c:v>
                </c:pt>
                <c:pt idx="1">
                  <c:v>Nu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nov!$R$4:$R$15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nov!$S$4:$S$15</c:f>
              <c:numCache>
                <c:formatCode>#,##0.00</c:formatCode>
                <c:ptCount val="12"/>
                <c:pt idx="0">
                  <c:v>9.4799999999999986</c:v>
                </c:pt>
                <c:pt idx="1">
                  <c:v>9.7899999999999991</c:v>
                </c:pt>
                <c:pt idx="2">
                  <c:v>23.130000000000003</c:v>
                </c:pt>
                <c:pt idx="3">
                  <c:v>115.28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0-4C93-AD6B-53200F16BBAB}"/>
            </c:ext>
          </c:extLst>
        </c:ser>
        <c:ser>
          <c:idx val="1"/>
          <c:order val="1"/>
          <c:tx>
            <c:strRef>
              <c:f>nov!$T$2:$T$3</c:f>
              <c:strCache>
                <c:ptCount val="2"/>
                <c:pt idx="0">
                  <c:v>Verbr</c:v>
                </c:pt>
                <c:pt idx="1">
                  <c:v>Vorig Jaar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nov!$R$4:$R$15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nov!$T$4:$T$15</c:f>
              <c:numCache>
                <c:formatCode>General</c:formatCode>
                <c:ptCount val="12"/>
                <c:pt idx="0">
                  <c:v>10.510000000000218</c:v>
                </c:pt>
                <c:pt idx="1">
                  <c:v>6.4500000000007276</c:v>
                </c:pt>
                <c:pt idx="2">
                  <c:v>35.569999999999709</c:v>
                </c:pt>
                <c:pt idx="3">
                  <c:v>69.520000000000437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0-4C93-AD6B-53200F16B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12895"/>
        <c:axId val="956513311"/>
      </c:barChart>
      <c:lineChart>
        <c:grouping val="standard"/>
        <c:varyColors val="0"/>
        <c:ser>
          <c:idx val="2"/>
          <c:order val="2"/>
          <c:tx>
            <c:strRef>
              <c:f>nov!$U$2:$U$3</c:f>
              <c:strCache>
                <c:ptCount val="2"/>
                <c:pt idx="0">
                  <c:v>Graadd</c:v>
                </c:pt>
                <c:pt idx="1">
                  <c:v>Nu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nov!$R$4:$R$15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nov!$U$4:$U$15</c:f>
              <c:numCache>
                <c:formatCode>#,##0.00</c:formatCode>
                <c:ptCount val="12"/>
                <c:pt idx="0">
                  <c:v>27.84</c:v>
                </c:pt>
                <c:pt idx="1">
                  <c:v>27.2</c:v>
                </c:pt>
                <c:pt idx="2">
                  <c:v>144.4</c:v>
                </c:pt>
                <c:pt idx="3">
                  <c:v>344.41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80-4C93-AD6B-53200F16BBAB}"/>
            </c:ext>
          </c:extLst>
        </c:ser>
        <c:ser>
          <c:idx val="3"/>
          <c:order val="3"/>
          <c:tx>
            <c:strRef>
              <c:f>nov!$V$2:$V$3</c:f>
              <c:strCache>
                <c:ptCount val="2"/>
                <c:pt idx="0">
                  <c:v>Graadd</c:v>
                </c:pt>
                <c:pt idx="1">
                  <c:v>Vorig Jaar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nov!$R$4:$R$15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nov!$V$4:$V$15</c:f>
              <c:numCache>
                <c:formatCode>#,##0.00</c:formatCode>
                <c:ptCount val="12"/>
                <c:pt idx="0">
                  <c:v>2.9</c:v>
                </c:pt>
                <c:pt idx="1">
                  <c:v>93.36</c:v>
                </c:pt>
                <c:pt idx="2">
                  <c:v>134</c:v>
                </c:pt>
                <c:pt idx="3">
                  <c:v>299.86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80-4C93-AD6B-53200F16B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12895"/>
        <c:axId val="956513311"/>
      </c:lineChart>
      <c:catAx>
        <c:axId val="95651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3311"/>
        <c:crosses val="autoZero"/>
        <c:auto val="1"/>
        <c:lblAlgn val="ctr"/>
        <c:lblOffset val="100"/>
        <c:noMultiLvlLbl val="0"/>
      </c:catAx>
      <c:valAx>
        <c:axId val="95651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</a:t>
            </a:r>
            <a:r>
              <a:rPr lang="nl-NL" baseline="0"/>
              <a:t> Electra  Aug 2023 Juli 2024</a:t>
            </a:r>
            <a:endParaRPr lang="nl-NL"/>
          </a:p>
        </c:rich>
      </c:tx>
      <c:layout>
        <c:manualLayout>
          <c:xMode val="edge"/>
          <c:yMode val="edge"/>
          <c:x val="0.29680261832829802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nov!$S$19</c:f>
              <c:strCache>
                <c:ptCount val="1"/>
                <c:pt idx="0">
                  <c:v>Afn Nu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nov!$R$20:$R$31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nov!$S$20:$S$31</c:f>
              <c:numCache>
                <c:formatCode>#,##0.00</c:formatCode>
                <c:ptCount val="12"/>
                <c:pt idx="0">
                  <c:v>308.32000000000005</c:v>
                </c:pt>
                <c:pt idx="1">
                  <c:v>153.4</c:v>
                </c:pt>
                <c:pt idx="2">
                  <c:v>84.600000000000023</c:v>
                </c:pt>
                <c:pt idx="3">
                  <c:v>410.89999999999986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9-43E1-A9F4-E154D12EABE4}"/>
            </c:ext>
          </c:extLst>
        </c:ser>
        <c:ser>
          <c:idx val="1"/>
          <c:order val="1"/>
          <c:tx>
            <c:strRef>
              <c:f>nov!$T$19</c:f>
              <c:strCache>
                <c:ptCount val="1"/>
                <c:pt idx="0">
                  <c:v>Afn Vo Jaar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nov!$R$20:$R$31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nov!$T$20:$T$31</c:f>
              <c:numCache>
                <c:formatCode>0</c:formatCode>
                <c:ptCount val="12"/>
                <c:pt idx="0">
                  <c:v>402</c:v>
                </c:pt>
                <c:pt idx="1">
                  <c:v>244</c:v>
                </c:pt>
                <c:pt idx="2">
                  <c:v>108</c:v>
                </c:pt>
                <c:pt idx="3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59-43E1-A9F4-E154D12EA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693408"/>
        <c:axId val="879704640"/>
      </c:barChart>
      <c:lineChart>
        <c:grouping val="standard"/>
        <c:varyColors val="0"/>
        <c:ser>
          <c:idx val="2"/>
          <c:order val="2"/>
          <c:tx>
            <c:strRef>
              <c:f>nov!$U$19</c:f>
              <c:strCache>
                <c:ptCount val="1"/>
                <c:pt idx="0">
                  <c:v>Ter Nu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nov!$R$20:$R$31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nov!$U$20:$U$31</c:f>
              <c:numCache>
                <c:formatCode>#,##0.00</c:formatCode>
                <c:ptCount val="12"/>
                <c:pt idx="0">
                  <c:v>688.17000000000007</c:v>
                </c:pt>
                <c:pt idx="1">
                  <c:v>660.50999999999988</c:v>
                </c:pt>
                <c:pt idx="2">
                  <c:v>385.43000000000018</c:v>
                </c:pt>
                <c:pt idx="3">
                  <c:v>62.8599999999999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59-43E1-A9F4-E154D12EABE4}"/>
            </c:ext>
          </c:extLst>
        </c:ser>
        <c:ser>
          <c:idx val="3"/>
          <c:order val="3"/>
          <c:tx>
            <c:strRef>
              <c:f>nov!$V$19</c:f>
              <c:strCache>
                <c:ptCount val="1"/>
                <c:pt idx="0">
                  <c:v>Ter Vo Jaar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nov!$R$20:$R$31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nov!$V$20:$V$31</c:f>
              <c:numCache>
                <c:formatCode>0</c:formatCode>
                <c:ptCount val="12"/>
                <c:pt idx="0">
                  <c:v>373</c:v>
                </c:pt>
                <c:pt idx="1">
                  <c:v>270</c:v>
                </c:pt>
                <c:pt idx="2">
                  <c:v>221</c:v>
                </c:pt>
                <c:pt idx="3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59-43E1-A9F4-E154D12EA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693408"/>
        <c:axId val="879704640"/>
      </c:lineChart>
      <c:catAx>
        <c:axId val="87969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704640"/>
        <c:crosses val="autoZero"/>
        <c:auto val="1"/>
        <c:lblAlgn val="ctr"/>
        <c:lblOffset val="100"/>
        <c:noMultiLvlLbl val="0"/>
      </c:catAx>
      <c:valAx>
        <c:axId val="87970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69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Dec</a:t>
            </a:r>
          </a:p>
          <a:p>
            <a:pPr>
              <a:defRPr/>
            </a:pP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dec!$A$19</c:f>
              <c:strCache>
                <c:ptCount val="1"/>
                <c:pt idx="0">
                  <c:v>La Afn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dec!$A$20</c:f>
              <c:numCache>
                <c:formatCode>#,##0.00</c:formatCode>
                <c:ptCount val="1"/>
                <c:pt idx="0">
                  <c:v>55.42673107890483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0-4A44-AFA3-6F312A10E320}"/>
            </c:ext>
          </c:extLst>
        </c:ser>
        <c:ser>
          <c:idx val="1"/>
          <c:order val="1"/>
          <c:tx>
            <c:strRef>
              <c:f>dec!$B$19</c:f>
              <c:strCache>
                <c:ptCount val="1"/>
                <c:pt idx="0">
                  <c:v>Ho Afn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dec!$B$20</c:f>
              <c:numCache>
                <c:formatCode>#,##0.00</c:formatCode>
                <c:ptCount val="1"/>
                <c:pt idx="0">
                  <c:v>44.57326892109517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C0-4A44-AFA3-6F312A10E320}"/>
            </c:ext>
          </c:extLst>
        </c:ser>
        <c:ser>
          <c:idx val="2"/>
          <c:order val="2"/>
          <c:tx>
            <c:strRef>
              <c:f>dec!$C$19</c:f>
              <c:strCache>
                <c:ptCount val="1"/>
                <c:pt idx="0">
                  <c:v>La 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dec!$C$20</c:f>
              <c:numCache>
                <c:formatCode>#,##0.00</c:formatCode>
                <c:ptCount val="1"/>
                <c:pt idx="0">
                  <c:v>2.461467678859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C0-4A44-AFA3-6F312A10E320}"/>
            </c:ext>
          </c:extLst>
        </c:ser>
        <c:ser>
          <c:idx val="3"/>
          <c:order val="3"/>
          <c:tx>
            <c:strRef>
              <c:f>dec!$D$19</c:f>
              <c:strCache>
                <c:ptCount val="1"/>
                <c:pt idx="0">
                  <c:v>Ho 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dec!$D$20</c:f>
              <c:numCache>
                <c:formatCode>#,##0.00</c:formatCode>
                <c:ptCount val="1"/>
                <c:pt idx="0">
                  <c:v>3.666896710374993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C0-4A44-AFA3-6F312A10E320}"/>
            </c:ext>
          </c:extLst>
        </c:ser>
        <c:ser>
          <c:idx val="4"/>
          <c:order val="4"/>
          <c:tx>
            <c:strRef>
              <c:f>dec!$E$19</c:f>
              <c:strCache>
                <c:ptCount val="1"/>
                <c:pt idx="0">
                  <c:v>Tot Afn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dec!$E$20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C0-4A44-AFA3-6F312A10E320}"/>
            </c:ext>
          </c:extLst>
        </c:ser>
        <c:ser>
          <c:idx val="5"/>
          <c:order val="5"/>
          <c:tx>
            <c:strRef>
              <c:f>dec!$F$19</c:f>
              <c:strCache>
                <c:ptCount val="1"/>
                <c:pt idx="0">
                  <c:v>Ter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dec!$F$20</c:f>
              <c:numCache>
                <c:formatCode>#,##0.00</c:formatCode>
                <c:ptCount val="1"/>
                <c:pt idx="0">
                  <c:v>6.128364389233993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C0-4A44-AFA3-6F312A10E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9368640"/>
        <c:axId val="669367392"/>
      </c:barChart>
      <c:catAx>
        <c:axId val="669368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9367392"/>
        <c:crosses val="autoZero"/>
        <c:auto val="1"/>
        <c:lblAlgn val="ctr"/>
        <c:lblOffset val="100"/>
        <c:noMultiLvlLbl val="0"/>
      </c:catAx>
      <c:valAx>
        <c:axId val="6693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936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Aug 2023 Juli 2024</a:t>
            </a:r>
          </a:p>
        </c:rich>
      </c:tx>
      <c:layout>
        <c:manualLayout>
          <c:xMode val="edge"/>
          <c:yMode val="edge"/>
          <c:x val="0.37567467528097448"/>
          <c:y val="3.0120481927710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dec!$I$16</c:f>
              <c:strCache>
                <c:ptCount val="1"/>
                <c:pt idx="0">
                  <c:v>La Afn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dec!$I$17</c:f>
              <c:numCache>
                <c:formatCode>#,##0.00</c:formatCode>
                <c:ptCount val="1"/>
                <c:pt idx="0">
                  <c:v>55.219013484532418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FD-4C94-908B-9FFB1425F636}"/>
            </c:ext>
          </c:extLst>
        </c:ser>
        <c:ser>
          <c:idx val="1"/>
          <c:order val="1"/>
          <c:tx>
            <c:strRef>
              <c:f>dec!$J$16</c:f>
              <c:strCache>
                <c:ptCount val="1"/>
                <c:pt idx="0">
                  <c:v>Ho Afn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dec!$J$17</c:f>
              <c:numCache>
                <c:formatCode>#,##0.00</c:formatCode>
                <c:ptCount val="1"/>
                <c:pt idx="0">
                  <c:v>44.780986515467589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FD-4C94-908B-9FFB1425F636}"/>
            </c:ext>
          </c:extLst>
        </c:ser>
        <c:ser>
          <c:idx val="2"/>
          <c:order val="2"/>
          <c:tx>
            <c:strRef>
              <c:f>dec!$K$16</c:f>
              <c:strCache>
                <c:ptCount val="1"/>
                <c:pt idx="0">
                  <c:v>La 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dec!$K$17</c:f>
              <c:numCache>
                <c:formatCode>#,##0.00</c:formatCode>
                <c:ptCount val="1"/>
                <c:pt idx="0">
                  <c:v>31.452157818972371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FD-4C94-908B-9FFB1425F636}"/>
            </c:ext>
          </c:extLst>
        </c:ser>
        <c:ser>
          <c:idx val="3"/>
          <c:order val="3"/>
          <c:tx>
            <c:strRef>
              <c:f>dec!$L$16</c:f>
              <c:strCache>
                <c:ptCount val="1"/>
                <c:pt idx="0">
                  <c:v>Ho 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dec!$L$17</c:f>
              <c:numCache>
                <c:formatCode>#,##0.00</c:formatCode>
                <c:ptCount val="1"/>
                <c:pt idx="0">
                  <c:v>81.142219219131078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FD-4C94-908B-9FFB1425F636}"/>
            </c:ext>
          </c:extLst>
        </c:ser>
        <c:ser>
          <c:idx val="4"/>
          <c:order val="4"/>
          <c:tx>
            <c:strRef>
              <c:f>dec!$M$16</c:f>
              <c:strCache>
                <c:ptCount val="1"/>
                <c:pt idx="0">
                  <c:v>Tot Afn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dec!$M$17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FD-4C94-908B-9FFB1425F636}"/>
            </c:ext>
          </c:extLst>
        </c:ser>
        <c:ser>
          <c:idx val="5"/>
          <c:order val="5"/>
          <c:tx>
            <c:strRef>
              <c:f>dec!$N$16</c:f>
              <c:strCache>
                <c:ptCount val="1"/>
                <c:pt idx="0">
                  <c:v>Tot Ter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dec!$N$17</c:f>
              <c:numCache>
                <c:formatCode>#,##0.00</c:formatCode>
                <c:ptCount val="1"/>
                <c:pt idx="0">
                  <c:v>112.59437703810343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FD-4C94-908B-9FFB1425F6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9953392"/>
        <c:axId val="1209945488"/>
      </c:barChart>
      <c:catAx>
        <c:axId val="120995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09945488"/>
        <c:crosses val="autoZero"/>
        <c:auto val="1"/>
        <c:lblAlgn val="ctr"/>
        <c:lblOffset val="100"/>
        <c:noMultiLvlLbl val="0"/>
      </c:catAx>
      <c:valAx>
        <c:axId val="120994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099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Aug 2023 Juli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aug!$I$16</c:f>
              <c:strCache>
                <c:ptCount val="1"/>
                <c:pt idx="0">
                  <c:v>La Afn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aug!$I$17</c:f>
              <c:numCache>
                <c:formatCode>#,##0.00</c:formatCode>
                <c:ptCount val="1"/>
                <c:pt idx="0">
                  <c:v>75.363258951738445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4-41B2-8357-A3BB24E68A1B}"/>
            </c:ext>
          </c:extLst>
        </c:ser>
        <c:ser>
          <c:idx val="1"/>
          <c:order val="1"/>
          <c:tx>
            <c:strRef>
              <c:f>aug!$J$16</c:f>
              <c:strCache>
                <c:ptCount val="1"/>
                <c:pt idx="0">
                  <c:v>Ho Afn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aug!$J$17</c:f>
              <c:numCache>
                <c:formatCode>#,##0.00</c:formatCode>
                <c:ptCount val="1"/>
                <c:pt idx="0">
                  <c:v>24.636741048261545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D4-41B2-8357-A3BB24E68A1B}"/>
            </c:ext>
          </c:extLst>
        </c:ser>
        <c:ser>
          <c:idx val="2"/>
          <c:order val="2"/>
          <c:tx>
            <c:strRef>
              <c:f>aug!$K$16</c:f>
              <c:strCache>
                <c:ptCount val="1"/>
                <c:pt idx="0">
                  <c:v>La 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aug!$K$17</c:f>
              <c:numCache>
                <c:formatCode>#,##0.00</c:formatCode>
                <c:ptCount val="1"/>
                <c:pt idx="0">
                  <c:v>50.716787752983905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D4-41B2-8357-A3BB24E68A1B}"/>
            </c:ext>
          </c:extLst>
        </c:ser>
        <c:ser>
          <c:idx val="3"/>
          <c:order val="3"/>
          <c:tx>
            <c:strRef>
              <c:f>aug!$L$16</c:f>
              <c:strCache>
                <c:ptCount val="1"/>
                <c:pt idx="0">
                  <c:v>Ho 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aug!$L$17</c:f>
              <c:numCache>
                <c:formatCode>#,##0.00</c:formatCode>
                <c:ptCount val="1"/>
                <c:pt idx="0">
                  <c:v>172.48313440581214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D4-41B2-8357-A3BB24E68A1B}"/>
            </c:ext>
          </c:extLst>
        </c:ser>
        <c:ser>
          <c:idx val="4"/>
          <c:order val="4"/>
          <c:tx>
            <c:strRef>
              <c:f>aug!$M$16</c:f>
              <c:strCache>
                <c:ptCount val="1"/>
                <c:pt idx="0">
                  <c:v>Tot Afn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aug!$M$17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D4-41B2-8357-A3BB24E68A1B}"/>
            </c:ext>
          </c:extLst>
        </c:ser>
        <c:ser>
          <c:idx val="5"/>
          <c:order val="5"/>
          <c:tx>
            <c:strRef>
              <c:f>aug!$N$16</c:f>
              <c:strCache>
                <c:ptCount val="1"/>
                <c:pt idx="0">
                  <c:v>Tot Ter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aug!$N$17</c:f>
              <c:numCache>
                <c:formatCode>#,##0.00</c:formatCode>
                <c:ptCount val="1"/>
                <c:pt idx="0">
                  <c:v>223.19992215879603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D4-41B2-8357-A3BB24E68A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9953392"/>
        <c:axId val="1209945488"/>
      </c:barChart>
      <c:catAx>
        <c:axId val="120995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09945488"/>
        <c:crosses val="autoZero"/>
        <c:auto val="1"/>
        <c:lblAlgn val="ctr"/>
        <c:lblOffset val="100"/>
        <c:noMultiLvlLbl val="0"/>
      </c:catAx>
      <c:valAx>
        <c:axId val="120994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099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 Gas Aug 2023 Juli 2024</a:t>
            </a:r>
          </a:p>
        </c:rich>
      </c:tx>
      <c:layout>
        <c:manualLayout>
          <c:xMode val="edge"/>
          <c:yMode val="edge"/>
          <c:x val="0.28905504984828784"/>
          <c:y val="2.4630541871921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dec!$S$2:$S$3</c:f>
              <c:strCache>
                <c:ptCount val="2"/>
                <c:pt idx="0">
                  <c:v>Verbr</c:v>
                </c:pt>
                <c:pt idx="1">
                  <c:v>Nu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dec!$R$4:$R$15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dec!$S$4:$S$15</c:f>
              <c:numCache>
                <c:formatCode>#,##0.00</c:formatCode>
                <c:ptCount val="12"/>
                <c:pt idx="2">
                  <c:v>23.130000000000003</c:v>
                </c:pt>
                <c:pt idx="3">
                  <c:v>115.28</c:v>
                </c:pt>
                <c:pt idx="4">
                  <c:v>146.48999999999978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4D-4C6E-9473-05C1B8AC67C0}"/>
            </c:ext>
          </c:extLst>
        </c:ser>
        <c:ser>
          <c:idx val="1"/>
          <c:order val="1"/>
          <c:tx>
            <c:strRef>
              <c:f>dec!$T$2:$T$3</c:f>
              <c:strCache>
                <c:ptCount val="2"/>
                <c:pt idx="0">
                  <c:v>Verbr</c:v>
                </c:pt>
                <c:pt idx="1">
                  <c:v>Vorig Jaar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dec!$R$4:$R$15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dec!$T$4:$T$15</c:f>
              <c:numCache>
                <c:formatCode>General</c:formatCode>
                <c:ptCount val="12"/>
                <c:pt idx="2">
                  <c:v>35.569999999999709</c:v>
                </c:pt>
                <c:pt idx="3">
                  <c:v>69.520000000000437</c:v>
                </c:pt>
                <c:pt idx="4">
                  <c:v>170.53999999999905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4D-4C6E-9473-05C1B8AC6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12895"/>
        <c:axId val="956513311"/>
      </c:barChart>
      <c:lineChart>
        <c:grouping val="standard"/>
        <c:varyColors val="0"/>
        <c:ser>
          <c:idx val="2"/>
          <c:order val="2"/>
          <c:tx>
            <c:strRef>
              <c:f>dec!$U$2:$U$3</c:f>
              <c:strCache>
                <c:ptCount val="2"/>
                <c:pt idx="0">
                  <c:v>Graadd</c:v>
                </c:pt>
                <c:pt idx="1">
                  <c:v>Nu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dec!$R$4:$R$15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dec!$U$4:$U$15</c:f>
              <c:numCache>
                <c:formatCode>#,##0.00</c:formatCode>
                <c:ptCount val="12"/>
                <c:pt idx="2">
                  <c:v>144.4</c:v>
                </c:pt>
                <c:pt idx="3">
                  <c:v>344.41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4D-4C6E-9473-05C1B8AC67C0}"/>
            </c:ext>
          </c:extLst>
        </c:ser>
        <c:ser>
          <c:idx val="3"/>
          <c:order val="3"/>
          <c:tx>
            <c:strRef>
              <c:f>dec!$V$2:$V$3</c:f>
              <c:strCache>
                <c:ptCount val="2"/>
                <c:pt idx="0">
                  <c:v>Graadd</c:v>
                </c:pt>
                <c:pt idx="1">
                  <c:v>Vorig Jaar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dec!$R$4:$R$15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dec!$V$4:$V$15</c:f>
              <c:numCache>
                <c:formatCode>#,##0.00</c:formatCode>
                <c:ptCount val="12"/>
                <c:pt idx="2">
                  <c:v>134</c:v>
                </c:pt>
                <c:pt idx="3">
                  <c:v>299.86</c:v>
                </c:pt>
                <c:pt idx="4">
                  <c:v>474.1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4D-4C6E-9473-05C1B8AC6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12895"/>
        <c:axId val="956513311"/>
      </c:lineChart>
      <c:catAx>
        <c:axId val="95651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3311"/>
        <c:crosses val="autoZero"/>
        <c:auto val="1"/>
        <c:lblAlgn val="ctr"/>
        <c:lblOffset val="100"/>
        <c:noMultiLvlLbl val="0"/>
      </c:catAx>
      <c:valAx>
        <c:axId val="95651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</a:t>
            </a:r>
            <a:r>
              <a:rPr lang="nl-NL" baseline="0"/>
              <a:t> Electra  Aug 2023 Juli 2024</a:t>
            </a:r>
            <a:endParaRPr lang="nl-NL"/>
          </a:p>
        </c:rich>
      </c:tx>
      <c:layout>
        <c:manualLayout>
          <c:xMode val="edge"/>
          <c:yMode val="edge"/>
          <c:x val="0.29680261832829802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dec!$S$19</c:f>
              <c:strCache>
                <c:ptCount val="1"/>
                <c:pt idx="0">
                  <c:v>Afn Nu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dec!$R$20:$R$31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dec!$S$20:$S$31</c:f>
              <c:numCache>
                <c:formatCode>#,##0.00</c:formatCode>
                <c:ptCount val="12"/>
                <c:pt idx="2">
                  <c:v>84.600000000000023</c:v>
                </c:pt>
                <c:pt idx="3">
                  <c:v>410.89999999999986</c:v>
                </c:pt>
                <c:pt idx="4">
                  <c:v>217.34999999999945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D-492E-8A8E-D16B37B81CE7}"/>
            </c:ext>
          </c:extLst>
        </c:ser>
        <c:ser>
          <c:idx val="1"/>
          <c:order val="1"/>
          <c:tx>
            <c:strRef>
              <c:f>dec!$T$19</c:f>
              <c:strCache>
                <c:ptCount val="1"/>
                <c:pt idx="0">
                  <c:v>Afn Vo Jaar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dec!$R$20:$R$31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dec!$T$20:$T$31</c:f>
              <c:numCache>
                <c:formatCode>0</c:formatCode>
                <c:ptCount val="12"/>
                <c:pt idx="2">
                  <c:v>108</c:v>
                </c:pt>
                <c:pt idx="3">
                  <c:v>218</c:v>
                </c:pt>
                <c:pt idx="4">
                  <c:v>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CD-492E-8A8E-D16B37B81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693408"/>
        <c:axId val="879704640"/>
      </c:barChart>
      <c:lineChart>
        <c:grouping val="standard"/>
        <c:varyColors val="0"/>
        <c:ser>
          <c:idx val="2"/>
          <c:order val="2"/>
          <c:tx>
            <c:strRef>
              <c:f>dec!$U$19</c:f>
              <c:strCache>
                <c:ptCount val="1"/>
                <c:pt idx="0">
                  <c:v>Ter Nu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dec!$R$20:$R$31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dec!$U$20:$U$31</c:f>
              <c:numCache>
                <c:formatCode>#,##0.00</c:formatCode>
                <c:ptCount val="12"/>
                <c:pt idx="2">
                  <c:v>385.43000000000018</c:v>
                </c:pt>
                <c:pt idx="3">
                  <c:v>62.8599999999999</c:v>
                </c:pt>
                <c:pt idx="4">
                  <c:v>13.32000000000005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CD-492E-8A8E-D16B37B81CE7}"/>
            </c:ext>
          </c:extLst>
        </c:ser>
        <c:ser>
          <c:idx val="3"/>
          <c:order val="3"/>
          <c:tx>
            <c:strRef>
              <c:f>dec!$V$19</c:f>
              <c:strCache>
                <c:ptCount val="1"/>
                <c:pt idx="0">
                  <c:v>Ter Vo Jaar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dec!$R$20:$R$31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dec!$V$20:$V$31</c:f>
              <c:numCache>
                <c:formatCode>0</c:formatCode>
                <c:ptCount val="12"/>
                <c:pt idx="2">
                  <c:v>221</c:v>
                </c:pt>
                <c:pt idx="3">
                  <c:v>86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CD-492E-8A8E-D16B37B81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693408"/>
        <c:axId val="879704640"/>
      </c:lineChart>
      <c:catAx>
        <c:axId val="87969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704640"/>
        <c:crosses val="autoZero"/>
        <c:auto val="1"/>
        <c:lblAlgn val="ctr"/>
        <c:lblOffset val="100"/>
        <c:noMultiLvlLbl val="0"/>
      </c:catAx>
      <c:valAx>
        <c:axId val="87970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69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Jan</a:t>
            </a:r>
          </a:p>
          <a:p>
            <a:pPr>
              <a:defRPr/>
            </a:pP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jan!$A$19</c:f>
              <c:strCache>
                <c:ptCount val="1"/>
                <c:pt idx="0">
                  <c:v>La Afn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jan!$A$20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F2-408D-B8A1-82B880D83AE5}"/>
            </c:ext>
          </c:extLst>
        </c:ser>
        <c:ser>
          <c:idx val="1"/>
          <c:order val="1"/>
          <c:tx>
            <c:strRef>
              <c:f>jan!$B$19</c:f>
              <c:strCache>
                <c:ptCount val="1"/>
                <c:pt idx="0">
                  <c:v>Ho Afn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jan!$B$20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F2-408D-B8A1-82B880D83AE5}"/>
            </c:ext>
          </c:extLst>
        </c:ser>
        <c:ser>
          <c:idx val="2"/>
          <c:order val="2"/>
          <c:tx>
            <c:strRef>
              <c:f>jan!$C$19</c:f>
              <c:strCache>
                <c:ptCount val="1"/>
                <c:pt idx="0">
                  <c:v>La 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jan!$C$20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F2-408D-B8A1-82B880D83AE5}"/>
            </c:ext>
          </c:extLst>
        </c:ser>
        <c:ser>
          <c:idx val="3"/>
          <c:order val="3"/>
          <c:tx>
            <c:strRef>
              <c:f>jan!$D$19</c:f>
              <c:strCache>
                <c:ptCount val="1"/>
                <c:pt idx="0">
                  <c:v>Ho 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jan!$D$20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F2-408D-B8A1-82B880D83AE5}"/>
            </c:ext>
          </c:extLst>
        </c:ser>
        <c:ser>
          <c:idx val="4"/>
          <c:order val="4"/>
          <c:tx>
            <c:strRef>
              <c:f>jan!$E$19</c:f>
              <c:strCache>
                <c:ptCount val="1"/>
                <c:pt idx="0">
                  <c:v>Tot Afn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jan!$E$20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F2-408D-B8A1-82B880D83AE5}"/>
            </c:ext>
          </c:extLst>
        </c:ser>
        <c:ser>
          <c:idx val="5"/>
          <c:order val="5"/>
          <c:tx>
            <c:strRef>
              <c:f>jan!$F$19</c:f>
              <c:strCache>
                <c:ptCount val="1"/>
                <c:pt idx="0">
                  <c:v>Ter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jan!$F$20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F2-408D-B8A1-82B880D83A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9368640"/>
        <c:axId val="669367392"/>
      </c:barChart>
      <c:catAx>
        <c:axId val="669368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9367392"/>
        <c:crosses val="autoZero"/>
        <c:auto val="1"/>
        <c:lblAlgn val="ctr"/>
        <c:lblOffset val="100"/>
        <c:noMultiLvlLbl val="0"/>
      </c:catAx>
      <c:valAx>
        <c:axId val="6693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936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Aug 2023 Juli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jan!$I$16</c:f>
              <c:strCache>
                <c:ptCount val="1"/>
                <c:pt idx="0">
                  <c:v>La Afn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jan!$I$17</c:f>
              <c:numCache>
                <c:formatCode>#,##0.00</c:formatCode>
                <c:ptCount val="1"/>
                <c:pt idx="0">
                  <c:v>56.728845449824163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6-4337-A731-ECB8A80E2D73}"/>
            </c:ext>
          </c:extLst>
        </c:ser>
        <c:ser>
          <c:idx val="1"/>
          <c:order val="1"/>
          <c:tx>
            <c:strRef>
              <c:f>jan!$J$16</c:f>
              <c:strCache>
                <c:ptCount val="1"/>
                <c:pt idx="0">
                  <c:v>Ho Afn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jan!$J$17</c:f>
              <c:numCache>
                <c:formatCode>#,##0.00</c:formatCode>
                <c:ptCount val="1"/>
                <c:pt idx="0">
                  <c:v>43.271154550175851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C6-4337-A731-ECB8A80E2D73}"/>
            </c:ext>
          </c:extLst>
        </c:ser>
        <c:ser>
          <c:idx val="2"/>
          <c:order val="2"/>
          <c:tx>
            <c:strRef>
              <c:f>jan!$K$16</c:f>
              <c:strCache>
                <c:ptCount val="1"/>
                <c:pt idx="0">
                  <c:v>La 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jan!$K$17</c:f>
              <c:numCache>
                <c:formatCode>#,##0.00</c:formatCode>
                <c:ptCount val="1"/>
                <c:pt idx="0">
                  <c:v>45.359578398903459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C6-4337-A731-ECB8A80E2D73}"/>
            </c:ext>
          </c:extLst>
        </c:ser>
        <c:ser>
          <c:idx val="3"/>
          <c:order val="3"/>
          <c:tx>
            <c:strRef>
              <c:f>jan!$L$16</c:f>
              <c:strCache>
                <c:ptCount val="1"/>
                <c:pt idx="0">
                  <c:v>Ho 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jan!$L$17</c:f>
              <c:numCache>
                <c:formatCode>#,##0.00</c:formatCode>
                <c:ptCount val="1"/>
                <c:pt idx="0">
                  <c:v>108.7640583362423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C6-4337-A731-ECB8A80E2D73}"/>
            </c:ext>
          </c:extLst>
        </c:ser>
        <c:ser>
          <c:idx val="4"/>
          <c:order val="4"/>
          <c:tx>
            <c:strRef>
              <c:f>jan!$M$16</c:f>
              <c:strCache>
                <c:ptCount val="1"/>
                <c:pt idx="0">
                  <c:v>Tot Afn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jan!$M$17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C6-4337-A731-ECB8A80E2D73}"/>
            </c:ext>
          </c:extLst>
        </c:ser>
        <c:ser>
          <c:idx val="5"/>
          <c:order val="5"/>
          <c:tx>
            <c:strRef>
              <c:f>jan!$N$16</c:f>
              <c:strCache>
                <c:ptCount val="1"/>
                <c:pt idx="0">
                  <c:v>Tot Ter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jan!$N$17</c:f>
              <c:numCache>
                <c:formatCode>#,##0.00</c:formatCode>
                <c:ptCount val="1"/>
                <c:pt idx="0">
                  <c:v>154.12363673514574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C6-4337-A731-ECB8A80E2D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9953392"/>
        <c:axId val="1209945488"/>
      </c:barChart>
      <c:catAx>
        <c:axId val="120995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09945488"/>
        <c:crosses val="autoZero"/>
        <c:auto val="1"/>
        <c:lblAlgn val="ctr"/>
        <c:lblOffset val="100"/>
        <c:noMultiLvlLbl val="0"/>
      </c:catAx>
      <c:valAx>
        <c:axId val="120994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099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 Gas Aug 2023 Juli 2024</a:t>
            </a:r>
          </a:p>
        </c:rich>
      </c:tx>
      <c:layout>
        <c:manualLayout>
          <c:xMode val="edge"/>
          <c:yMode val="edge"/>
          <c:x val="0.28905504984828784"/>
          <c:y val="2.4630541871921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jan!$S$2:$S$3</c:f>
              <c:strCache>
                <c:ptCount val="2"/>
                <c:pt idx="0">
                  <c:v>Verbr</c:v>
                </c:pt>
                <c:pt idx="1">
                  <c:v>Nu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jan!$R$4:$R$15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jan!$S$4:$S$15</c:f>
              <c:numCache>
                <c:formatCode>#,##0.00</c:formatCode>
                <c:ptCount val="12"/>
                <c:pt idx="0">
                  <c:v>9.4799999999999986</c:v>
                </c:pt>
                <c:pt idx="1">
                  <c:v>9.7899999999999991</c:v>
                </c:pt>
                <c:pt idx="2">
                  <c:v>23.130000000000003</c:v>
                </c:pt>
                <c:pt idx="3">
                  <c:v>115.28</c:v>
                </c:pt>
                <c:pt idx="4">
                  <c:v>146.48999999999978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7-4F6C-8CAF-DBC610BF3239}"/>
            </c:ext>
          </c:extLst>
        </c:ser>
        <c:ser>
          <c:idx val="1"/>
          <c:order val="1"/>
          <c:tx>
            <c:strRef>
              <c:f>jan!$T$2:$T$3</c:f>
              <c:strCache>
                <c:ptCount val="2"/>
                <c:pt idx="0">
                  <c:v>Verbr</c:v>
                </c:pt>
                <c:pt idx="1">
                  <c:v>Vorig Jaar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jan!$R$4:$R$15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jan!$T$4:$T$15</c:f>
              <c:numCache>
                <c:formatCode>General</c:formatCode>
                <c:ptCount val="12"/>
                <c:pt idx="0">
                  <c:v>10.510000000000218</c:v>
                </c:pt>
                <c:pt idx="1">
                  <c:v>6.4500000000007276</c:v>
                </c:pt>
                <c:pt idx="2">
                  <c:v>35.569999999999709</c:v>
                </c:pt>
                <c:pt idx="3">
                  <c:v>69.520000000000437</c:v>
                </c:pt>
                <c:pt idx="4">
                  <c:v>170.53999999999905</c:v>
                </c:pt>
                <c:pt idx="5">
                  <c:v>34.809999999999491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47-4F6C-8CAF-DBC610BF3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12895"/>
        <c:axId val="956513311"/>
      </c:barChart>
      <c:lineChart>
        <c:grouping val="standard"/>
        <c:varyColors val="0"/>
        <c:ser>
          <c:idx val="2"/>
          <c:order val="2"/>
          <c:tx>
            <c:strRef>
              <c:f>jan!$U$2:$U$3</c:f>
              <c:strCache>
                <c:ptCount val="2"/>
                <c:pt idx="0">
                  <c:v>Graadd</c:v>
                </c:pt>
                <c:pt idx="1">
                  <c:v>Nu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jan!$R$4:$R$15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jan!$U$4:$U$15</c:f>
              <c:numCache>
                <c:formatCode>#,##0.00</c:formatCode>
                <c:ptCount val="12"/>
                <c:pt idx="0">
                  <c:v>27.84</c:v>
                </c:pt>
                <c:pt idx="1">
                  <c:v>27.2</c:v>
                </c:pt>
                <c:pt idx="2">
                  <c:v>144.4</c:v>
                </c:pt>
                <c:pt idx="3">
                  <c:v>344.41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47-4F6C-8CAF-DBC610BF3239}"/>
            </c:ext>
          </c:extLst>
        </c:ser>
        <c:ser>
          <c:idx val="3"/>
          <c:order val="3"/>
          <c:tx>
            <c:strRef>
              <c:f>jan!$V$2:$V$3</c:f>
              <c:strCache>
                <c:ptCount val="2"/>
                <c:pt idx="0">
                  <c:v>Graadd</c:v>
                </c:pt>
                <c:pt idx="1">
                  <c:v>Vorig Jaar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jan!$R$4:$R$15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jan!$V$4:$V$15</c:f>
              <c:numCache>
                <c:formatCode>#,##0.00</c:formatCode>
                <c:ptCount val="12"/>
                <c:pt idx="0">
                  <c:v>2.9</c:v>
                </c:pt>
                <c:pt idx="1">
                  <c:v>93.36</c:v>
                </c:pt>
                <c:pt idx="2">
                  <c:v>134</c:v>
                </c:pt>
                <c:pt idx="3">
                  <c:v>299.86</c:v>
                </c:pt>
                <c:pt idx="4">
                  <c:v>474.1</c:v>
                </c:pt>
                <c:pt idx="5">
                  <c:v>435.82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47-4F6C-8CAF-DBC610BF3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12895"/>
        <c:axId val="956513311"/>
      </c:lineChart>
      <c:catAx>
        <c:axId val="95651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3311"/>
        <c:crosses val="autoZero"/>
        <c:auto val="1"/>
        <c:lblAlgn val="ctr"/>
        <c:lblOffset val="100"/>
        <c:noMultiLvlLbl val="0"/>
      </c:catAx>
      <c:valAx>
        <c:axId val="95651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</a:t>
            </a:r>
            <a:r>
              <a:rPr lang="nl-NL" baseline="0"/>
              <a:t> Electra  Aug 2023 Juli 2024</a:t>
            </a:r>
            <a:endParaRPr lang="nl-NL"/>
          </a:p>
        </c:rich>
      </c:tx>
      <c:layout>
        <c:manualLayout>
          <c:xMode val="edge"/>
          <c:yMode val="edge"/>
          <c:x val="0.2991600678628043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jan!$S$19</c:f>
              <c:strCache>
                <c:ptCount val="1"/>
                <c:pt idx="0">
                  <c:v>Afn Nu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jan!$R$20:$R$31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jan!$S$20:$S$31</c:f>
              <c:numCache>
                <c:formatCode>#,##0.00</c:formatCode>
                <c:ptCount val="12"/>
                <c:pt idx="0">
                  <c:v>308.32000000000005</c:v>
                </c:pt>
                <c:pt idx="1">
                  <c:v>153.4</c:v>
                </c:pt>
                <c:pt idx="2">
                  <c:v>84.600000000000023</c:v>
                </c:pt>
                <c:pt idx="3">
                  <c:v>410.89999999999986</c:v>
                </c:pt>
                <c:pt idx="4">
                  <c:v>217.34999999999945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F-4AA6-80F8-B0D29A263C96}"/>
            </c:ext>
          </c:extLst>
        </c:ser>
        <c:ser>
          <c:idx val="1"/>
          <c:order val="1"/>
          <c:tx>
            <c:strRef>
              <c:f>jan!$T$19</c:f>
              <c:strCache>
                <c:ptCount val="1"/>
                <c:pt idx="0">
                  <c:v>Afn Vo Jaar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jan!$R$20:$R$31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jan!$T$20:$T$31</c:f>
              <c:numCache>
                <c:formatCode>0</c:formatCode>
                <c:ptCount val="12"/>
                <c:pt idx="0">
                  <c:v>402</c:v>
                </c:pt>
                <c:pt idx="1">
                  <c:v>244</c:v>
                </c:pt>
                <c:pt idx="2">
                  <c:v>108</c:v>
                </c:pt>
                <c:pt idx="3">
                  <c:v>218</c:v>
                </c:pt>
                <c:pt idx="4">
                  <c:v>435</c:v>
                </c:pt>
                <c:pt idx="5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F-4AA6-80F8-B0D29A263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693408"/>
        <c:axId val="879704640"/>
      </c:barChart>
      <c:lineChart>
        <c:grouping val="standard"/>
        <c:varyColors val="0"/>
        <c:ser>
          <c:idx val="2"/>
          <c:order val="2"/>
          <c:tx>
            <c:strRef>
              <c:f>jan!$U$19</c:f>
              <c:strCache>
                <c:ptCount val="1"/>
                <c:pt idx="0">
                  <c:v>Ter Nu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jan!$R$20:$R$31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jan!$U$20:$U$31</c:f>
              <c:numCache>
                <c:formatCode>#,##0</c:formatCode>
                <c:ptCount val="12"/>
                <c:pt idx="0">
                  <c:v>688.17000000000007</c:v>
                </c:pt>
                <c:pt idx="1">
                  <c:v>660.50999999999988</c:v>
                </c:pt>
                <c:pt idx="2">
                  <c:v>385.43000000000018</c:v>
                </c:pt>
                <c:pt idx="3">
                  <c:v>62.8599999999999</c:v>
                </c:pt>
                <c:pt idx="4">
                  <c:v>13.32000000000005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EF-4AA6-80F8-B0D29A263C96}"/>
            </c:ext>
          </c:extLst>
        </c:ser>
        <c:ser>
          <c:idx val="3"/>
          <c:order val="3"/>
          <c:tx>
            <c:strRef>
              <c:f>jan!$V$19</c:f>
              <c:strCache>
                <c:ptCount val="1"/>
                <c:pt idx="0">
                  <c:v>Ter Vo Jaar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jan!$R$20:$R$31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jan!$V$20:$V$31</c:f>
              <c:numCache>
                <c:formatCode>0</c:formatCode>
                <c:ptCount val="12"/>
                <c:pt idx="0">
                  <c:v>373</c:v>
                </c:pt>
                <c:pt idx="1">
                  <c:v>270</c:v>
                </c:pt>
                <c:pt idx="2">
                  <c:v>221</c:v>
                </c:pt>
                <c:pt idx="3">
                  <c:v>86</c:v>
                </c:pt>
                <c:pt idx="4">
                  <c:v>17</c:v>
                </c:pt>
                <c:pt idx="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EF-4AA6-80F8-B0D29A263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693408"/>
        <c:axId val="879704640"/>
      </c:lineChart>
      <c:catAx>
        <c:axId val="87969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704640"/>
        <c:crosses val="autoZero"/>
        <c:auto val="1"/>
        <c:lblAlgn val="ctr"/>
        <c:lblOffset val="100"/>
        <c:noMultiLvlLbl val="0"/>
      </c:catAx>
      <c:valAx>
        <c:axId val="87970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69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maand</a:t>
            </a:r>
          </a:p>
          <a:p>
            <a:pPr>
              <a:defRPr/>
            </a:pP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feb!#REF!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B9E-4BD6-AFF0-8E15D36C454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feb!#REF!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B9E-4BD6-AFF0-8E15D36C454E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feb!#REF!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1B9E-4BD6-AFF0-8E15D36C454E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feb!#REF!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1B9E-4BD6-AFF0-8E15D36C454E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feb!#REF!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1B9E-4BD6-AFF0-8E15D36C454E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feb!#REF!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1B9E-4BD6-AFF0-8E15D36C45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9368640"/>
        <c:axId val="669367392"/>
      </c:barChart>
      <c:catAx>
        <c:axId val="669368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9367392"/>
        <c:crosses val="autoZero"/>
        <c:auto val="1"/>
        <c:lblAlgn val="ctr"/>
        <c:lblOffset val="100"/>
        <c:noMultiLvlLbl val="0"/>
      </c:catAx>
      <c:valAx>
        <c:axId val="6693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936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Aug 2020 Juli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feb!#REF!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424-43B3-A430-B91B5C71C13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feb!#REF!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424-43B3-A430-B91B5C71C133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feb!#REF!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6424-43B3-A430-B91B5C71C133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feb!#REF!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6424-43B3-A430-B91B5C71C133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feb!#REF!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6424-43B3-A430-B91B5C71C133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feb!#REF!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6424-43B3-A430-B91B5C71C1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9953392"/>
        <c:axId val="1209945488"/>
      </c:barChart>
      <c:catAx>
        <c:axId val="120995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09945488"/>
        <c:crosses val="autoZero"/>
        <c:auto val="1"/>
        <c:lblAlgn val="ctr"/>
        <c:lblOffset val="100"/>
        <c:noMultiLvlLbl val="0"/>
      </c:catAx>
      <c:valAx>
        <c:axId val="120994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099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 Gas Aug 2020 Juli 2021</a:t>
            </a:r>
          </a:p>
        </c:rich>
      </c:tx>
      <c:layout>
        <c:manualLayout>
          <c:xMode val="edge"/>
          <c:yMode val="edge"/>
          <c:x val="0.28905504984828784"/>
          <c:y val="2.4630541871921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feb!#REF!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D28-4F1C-AB68-8B27348092E2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feb!#REF!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4D28-4F1C-AB68-8B27348092E2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feb!#REF!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4D28-4F1C-AB68-8B27348092E2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feb!#REF!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4D28-4F1C-AB68-8B2734809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512895"/>
        <c:axId val="956513311"/>
      </c:lineChart>
      <c:catAx>
        <c:axId val="95651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3311"/>
        <c:crosses val="autoZero"/>
        <c:auto val="1"/>
        <c:lblAlgn val="ctr"/>
        <c:lblOffset val="100"/>
        <c:noMultiLvlLbl val="0"/>
      </c:catAx>
      <c:valAx>
        <c:axId val="95651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</a:t>
            </a:r>
            <a:r>
              <a:rPr lang="nl-NL" baseline="0"/>
              <a:t> Electra  Aug 2020 Juli 2021</a:t>
            </a:r>
            <a:endParaRPr lang="nl-NL"/>
          </a:p>
        </c:rich>
      </c:tx>
      <c:layout>
        <c:manualLayout>
          <c:xMode val="edge"/>
          <c:yMode val="edge"/>
          <c:x val="0.29680261832829802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feb!#REF!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9570-4AB9-8AAE-A3BBB0A331E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feb!#REF!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9570-4AB9-8AAE-A3BBB0A331EE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feb!#REF!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9570-4AB9-8AAE-A3BBB0A331EE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feb!#REF!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feb!#REF!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9570-4AB9-8AAE-A3BBB0A33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9693408"/>
        <c:axId val="879704640"/>
      </c:lineChart>
      <c:catAx>
        <c:axId val="87969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704640"/>
        <c:crosses val="autoZero"/>
        <c:auto val="1"/>
        <c:lblAlgn val="ctr"/>
        <c:lblOffset val="100"/>
        <c:noMultiLvlLbl val="0"/>
      </c:catAx>
      <c:valAx>
        <c:axId val="87970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69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 Gas Aug 2023 Juli 2024</a:t>
            </a:r>
          </a:p>
        </c:rich>
      </c:tx>
      <c:layout>
        <c:manualLayout>
          <c:xMode val="edge"/>
          <c:yMode val="edge"/>
          <c:x val="0.28905504984828784"/>
          <c:y val="2.4630541871921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aug!$S$2:$S$3</c:f>
              <c:strCache>
                <c:ptCount val="2"/>
                <c:pt idx="0">
                  <c:v>Verbr</c:v>
                </c:pt>
                <c:pt idx="1">
                  <c:v>Nu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aug!$R$4:$R$15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aug!$S$4:$S$15</c:f>
              <c:numCache>
                <c:formatCode>#,##0.00</c:formatCode>
                <c:ptCount val="12"/>
                <c:pt idx="0">
                  <c:v>9.4799999999999986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F-4ECF-AB9B-CC17A0D9FBD0}"/>
            </c:ext>
          </c:extLst>
        </c:ser>
        <c:ser>
          <c:idx val="1"/>
          <c:order val="1"/>
          <c:tx>
            <c:strRef>
              <c:f>aug!$T$2:$T$3</c:f>
              <c:strCache>
                <c:ptCount val="2"/>
                <c:pt idx="0">
                  <c:v>Verbr</c:v>
                </c:pt>
                <c:pt idx="1">
                  <c:v>Vorig Jaar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aug!$R$4:$R$15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aug!$T$4:$T$15</c:f>
              <c:numCache>
                <c:formatCode>General</c:formatCode>
                <c:ptCount val="12"/>
                <c:pt idx="0">
                  <c:v>10.510000000000218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3F-4ECF-AB9B-CC17A0D9F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12895"/>
        <c:axId val="956513311"/>
      </c:barChart>
      <c:lineChart>
        <c:grouping val="standard"/>
        <c:varyColors val="0"/>
        <c:ser>
          <c:idx val="2"/>
          <c:order val="2"/>
          <c:tx>
            <c:strRef>
              <c:f>aug!$U$2:$U$3</c:f>
              <c:strCache>
                <c:ptCount val="2"/>
                <c:pt idx="0">
                  <c:v>Graadd</c:v>
                </c:pt>
                <c:pt idx="1">
                  <c:v>Nu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aug!$R$4:$R$15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aug!$U$4:$U$15</c:f>
              <c:numCache>
                <c:formatCode>#,##0.00</c:formatCode>
                <c:ptCount val="12"/>
                <c:pt idx="0">
                  <c:v>27.84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3F-4ECF-AB9B-CC17A0D9FBD0}"/>
            </c:ext>
          </c:extLst>
        </c:ser>
        <c:ser>
          <c:idx val="3"/>
          <c:order val="3"/>
          <c:tx>
            <c:strRef>
              <c:f>aug!$V$2:$V$3</c:f>
              <c:strCache>
                <c:ptCount val="2"/>
                <c:pt idx="0">
                  <c:v>Graadd</c:v>
                </c:pt>
                <c:pt idx="1">
                  <c:v>Vorig Jaar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aug!$R$4:$R$15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aug!$V$4:$V$15</c:f>
              <c:numCache>
                <c:formatCode>#,##0.00</c:formatCode>
                <c:ptCount val="12"/>
                <c:pt idx="0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3F-4ECF-AB9B-CC17A0D9F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12895"/>
        <c:axId val="956513311"/>
      </c:lineChart>
      <c:catAx>
        <c:axId val="95651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3311"/>
        <c:crosses val="autoZero"/>
        <c:auto val="1"/>
        <c:lblAlgn val="ctr"/>
        <c:lblOffset val="100"/>
        <c:noMultiLvlLbl val="0"/>
      </c:catAx>
      <c:valAx>
        <c:axId val="95651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feb!$A$19</c:f>
              <c:strCache>
                <c:ptCount val="1"/>
                <c:pt idx="0">
                  <c:v>La Afn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feb!$A$20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7-4848-B264-1BD86F4F3A95}"/>
            </c:ext>
          </c:extLst>
        </c:ser>
        <c:ser>
          <c:idx val="1"/>
          <c:order val="1"/>
          <c:tx>
            <c:strRef>
              <c:f>feb!$B$19</c:f>
              <c:strCache>
                <c:ptCount val="1"/>
                <c:pt idx="0">
                  <c:v>Ho Afn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feb!$B$20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37-4848-B264-1BD86F4F3A95}"/>
            </c:ext>
          </c:extLst>
        </c:ser>
        <c:ser>
          <c:idx val="2"/>
          <c:order val="2"/>
          <c:tx>
            <c:strRef>
              <c:f>feb!$C$19</c:f>
              <c:strCache>
                <c:ptCount val="1"/>
                <c:pt idx="0">
                  <c:v>La 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feb!$C$20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37-4848-B264-1BD86F4F3A95}"/>
            </c:ext>
          </c:extLst>
        </c:ser>
        <c:ser>
          <c:idx val="3"/>
          <c:order val="3"/>
          <c:tx>
            <c:strRef>
              <c:f>feb!$D$19</c:f>
              <c:strCache>
                <c:ptCount val="1"/>
                <c:pt idx="0">
                  <c:v>Ho 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feb!$D$20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37-4848-B264-1BD86F4F3A95}"/>
            </c:ext>
          </c:extLst>
        </c:ser>
        <c:ser>
          <c:idx val="4"/>
          <c:order val="4"/>
          <c:tx>
            <c:strRef>
              <c:f>feb!$E$19</c:f>
              <c:strCache>
                <c:ptCount val="1"/>
                <c:pt idx="0">
                  <c:v>Tot Afn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feb!$E$20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37-4848-B264-1BD86F4F3A95}"/>
            </c:ext>
          </c:extLst>
        </c:ser>
        <c:ser>
          <c:idx val="5"/>
          <c:order val="5"/>
          <c:tx>
            <c:strRef>
              <c:f>feb!$F$19</c:f>
              <c:strCache>
                <c:ptCount val="1"/>
                <c:pt idx="0">
                  <c:v>Ter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feb!$F$20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37-4848-B264-1BD86F4F3A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9368640"/>
        <c:axId val="669367392"/>
      </c:barChart>
      <c:catAx>
        <c:axId val="669368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9367392"/>
        <c:crosses val="autoZero"/>
        <c:auto val="1"/>
        <c:lblAlgn val="ctr"/>
        <c:lblOffset val="100"/>
        <c:noMultiLvlLbl val="0"/>
      </c:catAx>
      <c:valAx>
        <c:axId val="6693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936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Aug 2023 Juli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feb!$I$16</c:f>
              <c:strCache>
                <c:ptCount val="1"/>
                <c:pt idx="0">
                  <c:v>La Afn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feb!$I$17</c:f>
              <c:numCache>
                <c:formatCode>#,##0.00</c:formatCode>
                <c:ptCount val="1"/>
                <c:pt idx="0">
                  <c:v>56.728845449824163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23-4A9B-8516-C51DD7A38500}"/>
            </c:ext>
          </c:extLst>
        </c:ser>
        <c:ser>
          <c:idx val="1"/>
          <c:order val="1"/>
          <c:tx>
            <c:strRef>
              <c:f>feb!$J$16</c:f>
              <c:strCache>
                <c:ptCount val="1"/>
                <c:pt idx="0">
                  <c:v>Ho Afn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feb!$J$17</c:f>
              <c:numCache>
                <c:formatCode>#,##0.00</c:formatCode>
                <c:ptCount val="1"/>
                <c:pt idx="0">
                  <c:v>43.271154550175851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23-4A9B-8516-C51DD7A38500}"/>
            </c:ext>
          </c:extLst>
        </c:ser>
        <c:ser>
          <c:idx val="2"/>
          <c:order val="2"/>
          <c:tx>
            <c:strRef>
              <c:f>feb!$K$16</c:f>
              <c:strCache>
                <c:ptCount val="1"/>
                <c:pt idx="0">
                  <c:v>La 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feb!$K$17</c:f>
              <c:numCache>
                <c:formatCode>#,##0.00</c:formatCode>
                <c:ptCount val="1"/>
                <c:pt idx="0">
                  <c:v>45.359578398903459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23-4A9B-8516-C51DD7A38500}"/>
            </c:ext>
          </c:extLst>
        </c:ser>
        <c:ser>
          <c:idx val="3"/>
          <c:order val="3"/>
          <c:tx>
            <c:strRef>
              <c:f>feb!$L$16</c:f>
              <c:strCache>
                <c:ptCount val="1"/>
                <c:pt idx="0">
                  <c:v>Ho 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feb!$L$17</c:f>
              <c:numCache>
                <c:formatCode>#,##0.00</c:formatCode>
                <c:ptCount val="1"/>
                <c:pt idx="0">
                  <c:v>108.7640583362423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23-4A9B-8516-C51DD7A38500}"/>
            </c:ext>
          </c:extLst>
        </c:ser>
        <c:ser>
          <c:idx val="4"/>
          <c:order val="4"/>
          <c:tx>
            <c:strRef>
              <c:f>feb!$M$16</c:f>
              <c:strCache>
                <c:ptCount val="1"/>
                <c:pt idx="0">
                  <c:v>Tot Afn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feb!$M$17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23-4A9B-8516-C51DD7A38500}"/>
            </c:ext>
          </c:extLst>
        </c:ser>
        <c:ser>
          <c:idx val="5"/>
          <c:order val="5"/>
          <c:tx>
            <c:strRef>
              <c:f>feb!$N$16</c:f>
              <c:strCache>
                <c:ptCount val="1"/>
                <c:pt idx="0">
                  <c:v>Tot Ter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feb!$N$17</c:f>
              <c:numCache>
                <c:formatCode>#,##0.00</c:formatCode>
                <c:ptCount val="1"/>
                <c:pt idx="0">
                  <c:v>154.12363673514574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23-4A9B-8516-C51DD7A385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9953392"/>
        <c:axId val="1209945488"/>
      </c:barChart>
      <c:catAx>
        <c:axId val="120995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09945488"/>
        <c:crosses val="autoZero"/>
        <c:auto val="1"/>
        <c:lblAlgn val="ctr"/>
        <c:lblOffset val="100"/>
        <c:noMultiLvlLbl val="0"/>
      </c:catAx>
      <c:valAx>
        <c:axId val="120994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099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 Gas Aug 2023Juli 2024</a:t>
            </a:r>
          </a:p>
        </c:rich>
      </c:tx>
      <c:layout>
        <c:manualLayout>
          <c:xMode val="edge"/>
          <c:yMode val="edge"/>
          <c:x val="0.28905504984828784"/>
          <c:y val="2.4630541871921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feb!$S$2:$S$3</c:f>
              <c:strCache>
                <c:ptCount val="2"/>
                <c:pt idx="0">
                  <c:v>Verbr</c:v>
                </c:pt>
                <c:pt idx="1">
                  <c:v>Nu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feb!$R$4:$R$15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feb!$S$4:$S$15</c:f>
              <c:numCache>
                <c:formatCode>#,##0.00</c:formatCode>
                <c:ptCount val="12"/>
                <c:pt idx="0">
                  <c:v>9.4799999999999986</c:v>
                </c:pt>
                <c:pt idx="1">
                  <c:v>9.7899999999999991</c:v>
                </c:pt>
                <c:pt idx="2">
                  <c:v>23.130000000000003</c:v>
                </c:pt>
                <c:pt idx="3">
                  <c:v>115.28</c:v>
                </c:pt>
                <c:pt idx="4">
                  <c:v>146.48999999999978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04-429A-8E7F-7CADA80BBC40}"/>
            </c:ext>
          </c:extLst>
        </c:ser>
        <c:ser>
          <c:idx val="1"/>
          <c:order val="1"/>
          <c:tx>
            <c:strRef>
              <c:f>feb!$T$2:$T$3</c:f>
              <c:strCache>
                <c:ptCount val="2"/>
                <c:pt idx="0">
                  <c:v>Verbr</c:v>
                </c:pt>
                <c:pt idx="1">
                  <c:v>Vorig Jaar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feb!$R$4:$R$15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feb!$T$4:$T$15</c:f>
              <c:numCache>
                <c:formatCode>General</c:formatCode>
                <c:ptCount val="12"/>
                <c:pt idx="0">
                  <c:v>10.510000000000218</c:v>
                </c:pt>
                <c:pt idx="1">
                  <c:v>6.4500000000007276</c:v>
                </c:pt>
                <c:pt idx="2">
                  <c:v>35.569999999999709</c:v>
                </c:pt>
                <c:pt idx="3">
                  <c:v>69.520000000000437</c:v>
                </c:pt>
                <c:pt idx="4">
                  <c:v>170.53999999999905</c:v>
                </c:pt>
                <c:pt idx="5">
                  <c:v>34.809999999999491</c:v>
                </c:pt>
                <c:pt idx="6">
                  <c:v>142.69000000000051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04-429A-8E7F-7CADA80BB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12895"/>
        <c:axId val="956513311"/>
      </c:barChart>
      <c:lineChart>
        <c:grouping val="standard"/>
        <c:varyColors val="0"/>
        <c:ser>
          <c:idx val="2"/>
          <c:order val="2"/>
          <c:tx>
            <c:strRef>
              <c:f>feb!$U$2:$U$3</c:f>
              <c:strCache>
                <c:ptCount val="2"/>
                <c:pt idx="0">
                  <c:v>Graadd</c:v>
                </c:pt>
                <c:pt idx="1">
                  <c:v>Nu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feb!$R$4:$R$15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feb!$U$4:$U$15</c:f>
              <c:numCache>
                <c:formatCode>#,##0.00</c:formatCode>
                <c:ptCount val="12"/>
                <c:pt idx="0">
                  <c:v>27.84</c:v>
                </c:pt>
                <c:pt idx="1">
                  <c:v>27.2</c:v>
                </c:pt>
                <c:pt idx="2">
                  <c:v>144.4</c:v>
                </c:pt>
                <c:pt idx="3">
                  <c:v>344.41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04-429A-8E7F-7CADA80BBC40}"/>
            </c:ext>
          </c:extLst>
        </c:ser>
        <c:ser>
          <c:idx val="3"/>
          <c:order val="3"/>
          <c:tx>
            <c:strRef>
              <c:f>feb!$V$2:$V$3</c:f>
              <c:strCache>
                <c:ptCount val="2"/>
                <c:pt idx="0">
                  <c:v>Graadd</c:v>
                </c:pt>
                <c:pt idx="1">
                  <c:v>Vorig Jaar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feb!$R$4:$R$15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feb!$V$4:$V$15</c:f>
              <c:numCache>
                <c:formatCode>#,##0.00</c:formatCode>
                <c:ptCount val="12"/>
                <c:pt idx="0">
                  <c:v>2.9</c:v>
                </c:pt>
                <c:pt idx="1">
                  <c:v>93.36</c:v>
                </c:pt>
                <c:pt idx="2">
                  <c:v>134</c:v>
                </c:pt>
                <c:pt idx="3">
                  <c:v>299.86</c:v>
                </c:pt>
                <c:pt idx="4">
                  <c:v>474.1</c:v>
                </c:pt>
                <c:pt idx="5">
                  <c:v>435.82</c:v>
                </c:pt>
                <c:pt idx="6">
                  <c:v>385.77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04-429A-8E7F-7CADA80BB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12895"/>
        <c:axId val="956513311"/>
      </c:lineChart>
      <c:catAx>
        <c:axId val="95651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3311"/>
        <c:crosses val="autoZero"/>
        <c:auto val="1"/>
        <c:lblAlgn val="ctr"/>
        <c:lblOffset val="100"/>
        <c:noMultiLvlLbl val="0"/>
      </c:catAx>
      <c:valAx>
        <c:axId val="95651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</a:t>
            </a:r>
            <a:r>
              <a:rPr lang="nl-NL" baseline="0"/>
              <a:t> Electra  Aug 2023 Juli 2024</a:t>
            </a:r>
            <a:endParaRPr lang="nl-NL"/>
          </a:p>
        </c:rich>
      </c:tx>
      <c:layout>
        <c:manualLayout>
          <c:xMode val="edge"/>
          <c:yMode val="edge"/>
          <c:x val="0.2991600678628043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feb!$S$19</c:f>
              <c:strCache>
                <c:ptCount val="1"/>
                <c:pt idx="0">
                  <c:v>Afn Nu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feb!$R$20:$R$31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feb!$S$20:$S$31</c:f>
              <c:numCache>
                <c:formatCode>#,##0.00</c:formatCode>
                <c:ptCount val="12"/>
                <c:pt idx="0">
                  <c:v>308.32000000000005</c:v>
                </c:pt>
                <c:pt idx="1">
                  <c:v>153.4</c:v>
                </c:pt>
                <c:pt idx="2">
                  <c:v>84.600000000000023</c:v>
                </c:pt>
                <c:pt idx="3">
                  <c:v>410.89999999999986</c:v>
                </c:pt>
                <c:pt idx="4">
                  <c:v>217.34999999999945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0-4757-B32D-94AF63DA3EE5}"/>
            </c:ext>
          </c:extLst>
        </c:ser>
        <c:ser>
          <c:idx val="1"/>
          <c:order val="1"/>
          <c:tx>
            <c:strRef>
              <c:f>feb!$T$19</c:f>
              <c:strCache>
                <c:ptCount val="1"/>
                <c:pt idx="0">
                  <c:v>Afn Vo Jaar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feb!$R$20:$R$31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feb!$T$20:$T$31</c:f>
              <c:numCache>
                <c:formatCode>0</c:formatCode>
                <c:ptCount val="12"/>
                <c:pt idx="0">
                  <c:v>402</c:v>
                </c:pt>
                <c:pt idx="1">
                  <c:v>244</c:v>
                </c:pt>
                <c:pt idx="2">
                  <c:v>108</c:v>
                </c:pt>
                <c:pt idx="3">
                  <c:v>218</c:v>
                </c:pt>
                <c:pt idx="4">
                  <c:v>435</c:v>
                </c:pt>
                <c:pt idx="5">
                  <c:v>125</c:v>
                </c:pt>
                <c:pt idx="6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50-4757-B32D-94AF63DA3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693408"/>
        <c:axId val="879704640"/>
      </c:barChart>
      <c:lineChart>
        <c:grouping val="standard"/>
        <c:varyColors val="0"/>
        <c:ser>
          <c:idx val="2"/>
          <c:order val="2"/>
          <c:tx>
            <c:strRef>
              <c:f>feb!$U$19</c:f>
              <c:strCache>
                <c:ptCount val="1"/>
                <c:pt idx="0">
                  <c:v>Ter Nu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feb!$R$20:$R$31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feb!$U$20:$U$31</c:f>
              <c:numCache>
                <c:formatCode>#,##0.00</c:formatCode>
                <c:ptCount val="12"/>
                <c:pt idx="0">
                  <c:v>688.17000000000007</c:v>
                </c:pt>
                <c:pt idx="1">
                  <c:v>660.50999999999988</c:v>
                </c:pt>
                <c:pt idx="2">
                  <c:v>385.43000000000018</c:v>
                </c:pt>
                <c:pt idx="3">
                  <c:v>62.8599999999999</c:v>
                </c:pt>
                <c:pt idx="4">
                  <c:v>13.32000000000005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50-4757-B32D-94AF63DA3EE5}"/>
            </c:ext>
          </c:extLst>
        </c:ser>
        <c:ser>
          <c:idx val="3"/>
          <c:order val="3"/>
          <c:tx>
            <c:strRef>
              <c:f>feb!$V$19</c:f>
              <c:strCache>
                <c:ptCount val="1"/>
                <c:pt idx="0">
                  <c:v>Ter Vo Jaar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feb!$R$20:$R$31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feb!$V$20:$V$31</c:f>
              <c:numCache>
                <c:formatCode>0</c:formatCode>
                <c:ptCount val="12"/>
                <c:pt idx="0">
                  <c:v>373</c:v>
                </c:pt>
                <c:pt idx="1">
                  <c:v>270</c:v>
                </c:pt>
                <c:pt idx="2">
                  <c:v>221</c:v>
                </c:pt>
                <c:pt idx="3">
                  <c:v>86</c:v>
                </c:pt>
                <c:pt idx="4">
                  <c:v>17</c:v>
                </c:pt>
                <c:pt idx="5">
                  <c:v>35</c:v>
                </c:pt>
                <c:pt idx="6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50-4757-B32D-94AF63DA3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693408"/>
        <c:axId val="879704640"/>
      </c:lineChart>
      <c:catAx>
        <c:axId val="87969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704640"/>
        <c:crosses val="autoZero"/>
        <c:auto val="1"/>
        <c:lblAlgn val="ctr"/>
        <c:lblOffset val="100"/>
        <c:noMultiLvlLbl val="0"/>
      </c:catAx>
      <c:valAx>
        <c:axId val="87970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69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maand</a:t>
            </a:r>
          </a:p>
          <a:p>
            <a:pPr>
              <a:defRPr/>
            </a:pP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maart!#REF!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EBF-49A3-A51F-AE2F3200E73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maart!#REF!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EBF-49A3-A51F-AE2F3200E733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maart!#REF!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8EBF-49A3-A51F-AE2F3200E733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maart!#REF!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8EBF-49A3-A51F-AE2F3200E733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maart!#REF!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8EBF-49A3-A51F-AE2F3200E733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maart!#REF!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8EBF-49A3-A51F-AE2F3200E7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9368640"/>
        <c:axId val="669367392"/>
      </c:barChart>
      <c:catAx>
        <c:axId val="669368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9367392"/>
        <c:crosses val="autoZero"/>
        <c:auto val="1"/>
        <c:lblAlgn val="ctr"/>
        <c:lblOffset val="100"/>
        <c:noMultiLvlLbl val="0"/>
      </c:catAx>
      <c:valAx>
        <c:axId val="6693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936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Aug 2020 Juli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maart!#REF!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681-4E88-A36E-59A4DB341F0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maart!#REF!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3681-4E88-A36E-59A4DB341F0E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maart!#REF!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3681-4E88-A36E-59A4DB341F0E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maart!#REF!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3681-4E88-A36E-59A4DB341F0E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maart!#REF!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3681-4E88-A36E-59A4DB341F0E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maart!#REF!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3681-4E88-A36E-59A4DB341F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9953392"/>
        <c:axId val="1209945488"/>
      </c:barChart>
      <c:catAx>
        <c:axId val="120995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09945488"/>
        <c:crosses val="autoZero"/>
        <c:auto val="1"/>
        <c:lblAlgn val="ctr"/>
        <c:lblOffset val="100"/>
        <c:noMultiLvlLbl val="0"/>
      </c:catAx>
      <c:valAx>
        <c:axId val="120994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099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 Gas Aug 2020 Juli 2021</a:t>
            </a:r>
          </a:p>
        </c:rich>
      </c:tx>
      <c:layout>
        <c:manualLayout>
          <c:xMode val="edge"/>
          <c:yMode val="edge"/>
          <c:x val="0.28905504984828784"/>
          <c:y val="2.4630541871921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maart!#REF!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6B8-4EAE-95ED-FF51EE07F0EF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maart!#REF!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E6B8-4EAE-95ED-FF51EE07F0EF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maart!#REF!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E6B8-4EAE-95ED-FF51EE07F0EF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maart!#REF!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E6B8-4EAE-95ED-FF51EE07F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512895"/>
        <c:axId val="956513311"/>
      </c:lineChart>
      <c:catAx>
        <c:axId val="95651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3311"/>
        <c:crosses val="autoZero"/>
        <c:auto val="1"/>
        <c:lblAlgn val="ctr"/>
        <c:lblOffset val="100"/>
        <c:noMultiLvlLbl val="0"/>
      </c:catAx>
      <c:valAx>
        <c:axId val="95651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</a:t>
            </a:r>
            <a:r>
              <a:rPr lang="nl-NL" baseline="0"/>
              <a:t> Electra  Aug 2020 Juli 2021</a:t>
            </a:r>
            <a:endParaRPr lang="nl-NL"/>
          </a:p>
        </c:rich>
      </c:tx>
      <c:layout>
        <c:manualLayout>
          <c:xMode val="edge"/>
          <c:yMode val="edge"/>
          <c:x val="0.29680261832829802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maart!#REF!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2D33-46B0-94F0-DC631BEA4DA7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maart!#REF!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2D33-46B0-94F0-DC631BEA4DA7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maart!#REF!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2D33-46B0-94F0-DC631BEA4DA7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maart!#REF!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maart!#REF!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2D33-46B0-94F0-DC631BEA4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9693408"/>
        <c:axId val="879704640"/>
      </c:lineChart>
      <c:catAx>
        <c:axId val="87969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704640"/>
        <c:crosses val="autoZero"/>
        <c:auto val="1"/>
        <c:lblAlgn val="ctr"/>
        <c:lblOffset val="100"/>
        <c:noMultiLvlLbl val="0"/>
      </c:catAx>
      <c:valAx>
        <c:axId val="87970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69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Maart</a:t>
            </a:r>
          </a:p>
          <a:p>
            <a:pPr>
              <a:defRPr/>
            </a:pP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maart!$A$19</c:f>
              <c:strCache>
                <c:ptCount val="1"/>
                <c:pt idx="0">
                  <c:v>La Afn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maart!$A$20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6-455C-923F-9C46440DC5A4}"/>
            </c:ext>
          </c:extLst>
        </c:ser>
        <c:ser>
          <c:idx val="1"/>
          <c:order val="1"/>
          <c:tx>
            <c:strRef>
              <c:f>maart!$B$19</c:f>
              <c:strCache>
                <c:ptCount val="1"/>
                <c:pt idx="0">
                  <c:v>Ho Afn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maart!$B$20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66-455C-923F-9C46440DC5A4}"/>
            </c:ext>
          </c:extLst>
        </c:ser>
        <c:ser>
          <c:idx val="2"/>
          <c:order val="2"/>
          <c:tx>
            <c:strRef>
              <c:f>maart!$C$19</c:f>
              <c:strCache>
                <c:ptCount val="1"/>
                <c:pt idx="0">
                  <c:v>La 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maart!$C$20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66-455C-923F-9C46440DC5A4}"/>
            </c:ext>
          </c:extLst>
        </c:ser>
        <c:ser>
          <c:idx val="3"/>
          <c:order val="3"/>
          <c:tx>
            <c:strRef>
              <c:f>maart!$D$19</c:f>
              <c:strCache>
                <c:ptCount val="1"/>
                <c:pt idx="0">
                  <c:v>Ho 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maart!$D$20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66-455C-923F-9C46440DC5A4}"/>
            </c:ext>
          </c:extLst>
        </c:ser>
        <c:ser>
          <c:idx val="4"/>
          <c:order val="4"/>
          <c:tx>
            <c:strRef>
              <c:f>maart!$E$19</c:f>
              <c:strCache>
                <c:ptCount val="1"/>
                <c:pt idx="0">
                  <c:v>Tot Afn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maart!$E$20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66-455C-923F-9C46440DC5A4}"/>
            </c:ext>
          </c:extLst>
        </c:ser>
        <c:ser>
          <c:idx val="5"/>
          <c:order val="5"/>
          <c:tx>
            <c:strRef>
              <c:f>maart!$F$19</c:f>
              <c:strCache>
                <c:ptCount val="1"/>
                <c:pt idx="0">
                  <c:v>Ter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maart!$F$20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66-455C-923F-9C46440DC5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9368640"/>
        <c:axId val="669367392"/>
      </c:barChart>
      <c:catAx>
        <c:axId val="669368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9367392"/>
        <c:crosses val="autoZero"/>
        <c:auto val="1"/>
        <c:lblAlgn val="ctr"/>
        <c:lblOffset val="100"/>
        <c:noMultiLvlLbl val="0"/>
      </c:catAx>
      <c:valAx>
        <c:axId val="6693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936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Aug 2023 Juli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maart!$I$16</c:f>
              <c:strCache>
                <c:ptCount val="1"/>
                <c:pt idx="0">
                  <c:v>La Afn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maart!$I$17</c:f>
              <c:numCache>
                <c:formatCode>#,##0.00</c:formatCode>
                <c:ptCount val="1"/>
                <c:pt idx="0">
                  <c:v>56.728845449824163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AC4-AA9B-AACDA084C8C2}"/>
            </c:ext>
          </c:extLst>
        </c:ser>
        <c:ser>
          <c:idx val="1"/>
          <c:order val="1"/>
          <c:tx>
            <c:strRef>
              <c:f>maart!$J$16</c:f>
              <c:strCache>
                <c:ptCount val="1"/>
                <c:pt idx="0">
                  <c:v>Ho Afn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maart!$J$17</c:f>
              <c:numCache>
                <c:formatCode>#,##0.00</c:formatCode>
                <c:ptCount val="1"/>
                <c:pt idx="0">
                  <c:v>43.271154550175851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62-4AC4-AA9B-AACDA084C8C2}"/>
            </c:ext>
          </c:extLst>
        </c:ser>
        <c:ser>
          <c:idx val="2"/>
          <c:order val="2"/>
          <c:tx>
            <c:strRef>
              <c:f>maart!$K$16</c:f>
              <c:strCache>
                <c:ptCount val="1"/>
                <c:pt idx="0">
                  <c:v>La 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maart!$K$17</c:f>
              <c:numCache>
                <c:formatCode>#,##0.00</c:formatCode>
                <c:ptCount val="1"/>
                <c:pt idx="0">
                  <c:v>45.359578398903459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62-4AC4-AA9B-AACDA084C8C2}"/>
            </c:ext>
          </c:extLst>
        </c:ser>
        <c:ser>
          <c:idx val="3"/>
          <c:order val="3"/>
          <c:tx>
            <c:strRef>
              <c:f>maart!$L$16</c:f>
              <c:strCache>
                <c:ptCount val="1"/>
                <c:pt idx="0">
                  <c:v>Ho 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maart!$L$17</c:f>
              <c:numCache>
                <c:formatCode>#,##0.00</c:formatCode>
                <c:ptCount val="1"/>
                <c:pt idx="0">
                  <c:v>108.7640583362423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62-4AC4-AA9B-AACDA084C8C2}"/>
            </c:ext>
          </c:extLst>
        </c:ser>
        <c:ser>
          <c:idx val="4"/>
          <c:order val="4"/>
          <c:tx>
            <c:strRef>
              <c:f>maart!$M$16</c:f>
              <c:strCache>
                <c:ptCount val="1"/>
                <c:pt idx="0">
                  <c:v>Tot Afn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maart!$M$17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62-4AC4-AA9B-AACDA084C8C2}"/>
            </c:ext>
          </c:extLst>
        </c:ser>
        <c:ser>
          <c:idx val="5"/>
          <c:order val="5"/>
          <c:tx>
            <c:strRef>
              <c:f>maart!$N$16</c:f>
              <c:strCache>
                <c:ptCount val="1"/>
                <c:pt idx="0">
                  <c:v>Tot Ter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maart!$N$17</c:f>
              <c:numCache>
                <c:formatCode>#,##0.00</c:formatCode>
                <c:ptCount val="1"/>
                <c:pt idx="0">
                  <c:v>154.12363673514574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62-4AC4-AA9B-AACDA084C8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9953392"/>
        <c:axId val="1209945488"/>
      </c:barChart>
      <c:catAx>
        <c:axId val="120995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09945488"/>
        <c:crosses val="autoZero"/>
        <c:auto val="1"/>
        <c:lblAlgn val="ctr"/>
        <c:lblOffset val="100"/>
        <c:noMultiLvlLbl val="0"/>
      </c:catAx>
      <c:valAx>
        <c:axId val="120994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099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</a:t>
            </a:r>
            <a:r>
              <a:rPr lang="nl-NL" baseline="0"/>
              <a:t> Electra  Aug 2023 Juli 2024</a:t>
            </a:r>
            <a:endParaRPr lang="nl-NL"/>
          </a:p>
        </c:rich>
      </c:tx>
      <c:layout>
        <c:manualLayout>
          <c:xMode val="edge"/>
          <c:yMode val="edge"/>
          <c:x val="0.29680261832829802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aug!$S$19</c:f>
              <c:strCache>
                <c:ptCount val="1"/>
                <c:pt idx="0">
                  <c:v>Afn Nu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aug!$R$20:$R$31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aug!$S$20:$S$31</c:f>
              <c:numCache>
                <c:formatCode>#,##0.00</c:formatCode>
                <c:ptCount val="12"/>
                <c:pt idx="0">
                  <c:v>308.32000000000005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7-422E-B44F-8D2141913491}"/>
            </c:ext>
          </c:extLst>
        </c:ser>
        <c:ser>
          <c:idx val="1"/>
          <c:order val="1"/>
          <c:tx>
            <c:strRef>
              <c:f>aug!$T$19</c:f>
              <c:strCache>
                <c:ptCount val="1"/>
                <c:pt idx="0">
                  <c:v>Afn Vo Jaar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aug!$R$20:$R$31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aug!$T$20:$T$31</c:f>
              <c:numCache>
                <c:formatCode>0</c:formatCode>
                <c:ptCount val="12"/>
                <c:pt idx="0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27-422E-B44F-8D2141913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693408"/>
        <c:axId val="879704640"/>
      </c:barChart>
      <c:lineChart>
        <c:grouping val="standard"/>
        <c:varyColors val="0"/>
        <c:ser>
          <c:idx val="2"/>
          <c:order val="2"/>
          <c:tx>
            <c:strRef>
              <c:f>aug!$U$19</c:f>
              <c:strCache>
                <c:ptCount val="1"/>
                <c:pt idx="0">
                  <c:v>Ter Nu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aug!$R$20:$R$31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aug!$U$20:$U$31</c:f>
              <c:numCache>
                <c:formatCode>#,##0.00</c:formatCode>
                <c:ptCount val="12"/>
                <c:pt idx="0">
                  <c:v>688.17000000000007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27-422E-B44F-8D2141913491}"/>
            </c:ext>
          </c:extLst>
        </c:ser>
        <c:ser>
          <c:idx val="3"/>
          <c:order val="3"/>
          <c:tx>
            <c:strRef>
              <c:f>aug!$V$19</c:f>
              <c:strCache>
                <c:ptCount val="1"/>
                <c:pt idx="0">
                  <c:v>Ter Vo Jaar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aug!$R$20:$R$31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aug!$V$20:$V$31</c:f>
              <c:numCache>
                <c:formatCode>0</c:formatCode>
                <c:ptCount val="12"/>
                <c:pt idx="0">
                  <c:v>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27-422E-B44F-8D2141913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693408"/>
        <c:axId val="879704640"/>
      </c:lineChart>
      <c:catAx>
        <c:axId val="87969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704640"/>
        <c:crosses val="autoZero"/>
        <c:auto val="1"/>
        <c:lblAlgn val="ctr"/>
        <c:lblOffset val="100"/>
        <c:noMultiLvlLbl val="0"/>
      </c:catAx>
      <c:valAx>
        <c:axId val="87970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69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 Gas Aug 2023 Juli 2024</a:t>
            </a:r>
          </a:p>
        </c:rich>
      </c:tx>
      <c:layout>
        <c:manualLayout>
          <c:xMode val="edge"/>
          <c:yMode val="edge"/>
          <c:x val="0.28905504984828784"/>
          <c:y val="2.4630541871921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maart!$S$2:$S$3</c:f>
              <c:strCache>
                <c:ptCount val="2"/>
                <c:pt idx="0">
                  <c:v>Verbr</c:v>
                </c:pt>
                <c:pt idx="1">
                  <c:v>Nu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maart!$R$4:$R$15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maart!$S$4:$S$15</c:f>
              <c:numCache>
                <c:formatCode>#,##0.00</c:formatCode>
                <c:ptCount val="12"/>
                <c:pt idx="0">
                  <c:v>9.4799999999999986</c:v>
                </c:pt>
                <c:pt idx="1">
                  <c:v>9.7899999999999991</c:v>
                </c:pt>
                <c:pt idx="2">
                  <c:v>23.130000000000003</c:v>
                </c:pt>
                <c:pt idx="3">
                  <c:v>115.28</c:v>
                </c:pt>
                <c:pt idx="4">
                  <c:v>146.48999999999978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B-4246-93E5-927566C78C26}"/>
            </c:ext>
          </c:extLst>
        </c:ser>
        <c:ser>
          <c:idx val="1"/>
          <c:order val="1"/>
          <c:tx>
            <c:strRef>
              <c:f>maart!$T$2:$T$3</c:f>
              <c:strCache>
                <c:ptCount val="2"/>
                <c:pt idx="0">
                  <c:v>Verbr</c:v>
                </c:pt>
                <c:pt idx="1">
                  <c:v>Vorig Jaar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maart!$R$4:$R$15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maart!$T$4:$T$15</c:f>
              <c:numCache>
                <c:formatCode>General</c:formatCode>
                <c:ptCount val="12"/>
                <c:pt idx="0">
                  <c:v>10.510000000000218</c:v>
                </c:pt>
                <c:pt idx="1">
                  <c:v>6.4500000000007276</c:v>
                </c:pt>
                <c:pt idx="2">
                  <c:v>35.569999999999709</c:v>
                </c:pt>
                <c:pt idx="3">
                  <c:v>69.520000000000437</c:v>
                </c:pt>
                <c:pt idx="4">
                  <c:v>170.53999999999905</c:v>
                </c:pt>
                <c:pt idx="5">
                  <c:v>34.809999999999491</c:v>
                </c:pt>
                <c:pt idx="6">
                  <c:v>142.69000000000051</c:v>
                </c:pt>
                <c:pt idx="7">
                  <c:v>83.3700000000008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CB-4246-93E5-927566C78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12895"/>
        <c:axId val="956513311"/>
      </c:barChart>
      <c:lineChart>
        <c:grouping val="standard"/>
        <c:varyColors val="0"/>
        <c:ser>
          <c:idx val="2"/>
          <c:order val="2"/>
          <c:tx>
            <c:strRef>
              <c:f>maart!$U$2:$U$3</c:f>
              <c:strCache>
                <c:ptCount val="2"/>
                <c:pt idx="0">
                  <c:v>Graadd</c:v>
                </c:pt>
                <c:pt idx="1">
                  <c:v>Nu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maart!$R$4:$R$15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maart!$U$4:$U$15</c:f>
              <c:numCache>
                <c:formatCode>#,##0.00</c:formatCode>
                <c:ptCount val="12"/>
                <c:pt idx="0">
                  <c:v>27.84</c:v>
                </c:pt>
                <c:pt idx="1">
                  <c:v>27.2</c:v>
                </c:pt>
                <c:pt idx="2">
                  <c:v>144.4</c:v>
                </c:pt>
                <c:pt idx="3">
                  <c:v>344.41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CB-4246-93E5-927566C78C26}"/>
            </c:ext>
          </c:extLst>
        </c:ser>
        <c:ser>
          <c:idx val="3"/>
          <c:order val="3"/>
          <c:tx>
            <c:strRef>
              <c:f>maart!$V$2:$V$3</c:f>
              <c:strCache>
                <c:ptCount val="2"/>
                <c:pt idx="0">
                  <c:v>Graadd</c:v>
                </c:pt>
                <c:pt idx="1">
                  <c:v>Vorig Jaar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maart!$R$4:$R$15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maart!$V$4:$V$15</c:f>
              <c:numCache>
                <c:formatCode>#,##0.00</c:formatCode>
                <c:ptCount val="12"/>
                <c:pt idx="0">
                  <c:v>2.9</c:v>
                </c:pt>
                <c:pt idx="1">
                  <c:v>93.36</c:v>
                </c:pt>
                <c:pt idx="2">
                  <c:v>134</c:v>
                </c:pt>
                <c:pt idx="3">
                  <c:v>299.86</c:v>
                </c:pt>
                <c:pt idx="4">
                  <c:v>474.1</c:v>
                </c:pt>
                <c:pt idx="5">
                  <c:v>435.82</c:v>
                </c:pt>
                <c:pt idx="6">
                  <c:v>385.77</c:v>
                </c:pt>
                <c:pt idx="7">
                  <c:v>330.6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CB-4246-93E5-927566C78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12895"/>
        <c:axId val="956513311"/>
      </c:lineChart>
      <c:catAx>
        <c:axId val="95651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3311"/>
        <c:crosses val="autoZero"/>
        <c:auto val="1"/>
        <c:lblAlgn val="ctr"/>
        <c:lblOffset val="100"/>
        <c:noMultiLvlLbl val="0"/>
      </c:catAx>
      <c:valAx>
        <c:axId val="95651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</a:t>
            </a:r>
            <a:r>
              <a:rPr lang="nl-NL" baseline="0"/>
              <a:t> Electra  Aug 2023 Juli 2024</a:t>
            </a:r>
            <a:endParaRPr lang="nl-NL"/>
          </a:p>
        </c:rich>
      </c:tx>
      <c:layout>
        <c:manualLayout>
          <c:xMode val="edge"/>
          <c:yMode val="edge"/>
          <c:x val="0.29680261832829802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maart!$S$19</c:f>
              <c:strCache>
                <c:ptCount val="1"/>
                <c:pt idx="0">
                  <c:v>Afn Nu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maart!$R$20:$R$31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maart!$S$20:$S$31</c:f>
              <c:numCache>
                <c:formatCode>#,##0.00</c:formatCode>
                <c:ptCount val="12"/>
                <c:pt idx="0">
                  <c:v>308.32000000000005</c:v>
                </c:pt>
                <c:pt idx="1">
                  <c:v>153.4</c:v>
                </c:pt>
                <c:pt idx="2">
                  <c:v>84.600000000000023</c:v>
                </c:pt>
                <c:pt idx="3">
                  <c:v>410.89999999999986</c:v>
                </c:pt>
                <c:pt idx="4">
                  <c:v>217.34999999999945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F-4738-BC81-F6278CD12963}"/>
            </c:ext>
          </c:extLst>
        </c:ser>
        <c:ser>
          <c:idx val="1"/>
          <c:order val="1"/>
          <c:tx>
            <c:strRef>
              <c:f>maart!$T$19</c:f>
              <c:strCache>
                <c:ptCount val="1"/>
                <c:pt idx="0">
                  <c:v>Afn Vo Jaar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maart!$R$20:$R$31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maart!$T$20:$T$31</c:f>
              <c:numCache>
                <c:formatCode>0</c:formatCode>
                <c:ptCount val="12"/>
                <c:pt idx="0">
                  <c:v>402</c:v>
                </c:pt>
                <c:pt idx="1">
                  <c:v>244</c:v>
                </c:pt>
                <c:pt idx="2">
                  <c:v>108</c:v>
                </c:pt>
                <c:pt idx="3">
                  <c:v>218</c:v>
                </c:pt>
                <c:pt idx="4">
                  <c:v>435</c:v>
                </c:pt>
                <c:pt idx="5">
                  <c:v>125</c:v>
                </c:pt>
                <c:pt idx="6">
                  <c:v>252</c:v>
                </c:pt>
                <c:pt idx="7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F-4738-BC81-F6278CD12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693408"/>
        <c:axId val="879704640"/>
      </c:barChart>
      <c:lineChart>
        <c:grouping val="standard"/>
        <c:varyColors val="0"/>
        <c:ser>
          <c:idx val="2"/>
          <c:order val="2"/>
          <c:tx>
            <c:strRef>
              <c:f>maart!$U$19</c:f>
              <c:strCache>
                <c:ptCount val="1"/>
                <c:pt idx="0">
                  <c:v>Ter Nu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maart!$R$20:$R$31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maart!$U$20:$U$31</c:f>
              <c:numCache>
                <c:formatCode>#,##0.00</c:formatCode>
                <c:ptCount val="12"/>
                <c:pt idx="0">
                  <c:v>688.17000000000007</c:v>
                </c:pt>
                <c:pt idx="1">
                  <c:v>660.50999999999988</c:v>
                </c:pt>
                <c:pt idx="2">
                  <c:v>385.43000000000018</c:v>
                </c:pt>
                <c:pt idx="3">
                  <c:v>62.8599999999999</c:v>
                </c:pt>
                <c:pt idx="4">
                  <c:v>13.32000000000005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5F-4738-BC81-F6278CD12963}"/>
            </c:ext>
          </c:extLst>
        </c:ser>
        <c:ser>
          <c:idx val="3"/>
          <c:order val="3"/>
          <c:tx>
            <c:strRef>
              <c:f>maart!$V$19</c:f>
              <c:strCache>
                <c:ptCount val="1"/>
                <c:pt idx="0">
                  <c:v>Ter Vo Jaar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maart!$R$20:$R$31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maart!$V$20:$V$31</c:f>
              <c:numCache>
                <c:formatCode>0</c:formatCode>
                <c:ptCount val="12"/>
                <c:pt idx="0">
                  <c:v>373</c:v>
                </c:pt>
                <c:pt idx="1">
                  <c:v>270</c:v>
                </c:pt>
                <c:pt idx="2">
                  <c:v>221</c:v>
                </c:pt>
                <c:pt idx="3">
                  <c:v>86</c:v>
                </c:pt>
                <c:pt idx="4">
                  <c:v>17</c:v>
                </c:pt>
                <c:pt idx="5">
                  <c:v>35</c:v>
                </c:pt>
                <c:pt idx="6">
                  <c:v>104</c:v>
                </c:pt>
                <c:pt idx="7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5F-4738-BC81-F6278CD12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693408"/>
        <c:axId val="879704640"/>
      </c:lineChart>
      <c:catAx>
        <c:axId val="87969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704640"/>
        <c:crosses val="autoZero"/>
        <c:auto val="1"/>
        <c:lblAlgn val="ctr"/>
        <c:lblOffset val="100"/>
        <c:noMultiLvlLbl val="0"/>
      </c:catAx>
      <c:valAx>
        <c:axId val="87970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69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maand</a:t>
            </a:r>
          </a:p>
          <a:p>
            <a:pPr>
              <a:defRPr/>
            </a:pP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april!#REF!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5DB-4DE3-8E43-F2099E9F6CD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april!#REF!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5DB-4DE3-8E43-F2099E9F6CD4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april!#REF!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85DB-4DE3-8E43-F2099E9F6CD4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april!#REF!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85DB-4DE3-8E43-F2099E9F6CD4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april!#REF!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85DB-4DE3-8E43-F2099E9F6CD4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april!#REF!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85DB-4DE3-8E43-F2099E9F6C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9368640"/>
        <c:axId val="669367392"/>
      </c:barChart>
      <c:catAx>
        <c:axId val="669368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9367392"/>
        <c:crosses val="autoZero"/>
        <c:auto val="1"/>
        <c:lblAlgn val="ctr"/>
        <c:lblOffset val="100"/>
        <c:noMultiLvlLbl val="0"/>
      </c:catAx>
      <c:valAx>
        <c:axId val="6693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936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Aug 2020 Juli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april!#REF!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49B-41B2-8F82-9C082E1D5A6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april!#REF!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49B-41B2-8F82-9C082E1D5A65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april!#REF!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949B-41B2-8F82-9C082E1D5A65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april!#REF!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949B-41B2-8F82-9C082E1D5A65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april!#REF!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949B-41B2-8F82-9C082E1D5A65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april!#REF!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949B-41B2-8F82-9C082E1D5A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9953392"/>
        <c:axId val="1209945488"/>
      </c:barChart>
      <c:catAx>
        <c:axId val="120995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09945488"/>
        <c:crosses val="autoZero"/>
        <c:auto val="1"/>
        <c:lblAlgn val="ctr"/>
        <c:lblOffset val="100"/>
        <c:noMultiLvlLbl val="0"/>
      </c:catAx>
      <c:valAx>
        <c:axId val="120994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099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 Gas Aug 2020 Juli 2021</a:t>
            </a:r>
          </a:p>
        </c:rich>
      </c:tx>
      <c:layout>
        <c:manualLayout>
          <c:xMode val="edge"/>
          <c:yMode val="edge"/>
          <c:x val="0.28905504984828784"/>
          <c:y val="2.4630541871921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april!#REF!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AD5-4BC8-AE4B-31D4DF98AA95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april!#REF!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AAD5-4BC8-AE4B-31D4DF98AA95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april!#REF!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AAD5-4BC8-AE4B-31D4DF98AA95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april!#REF!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AAD5-4BC8-AE4B-31D4DF98A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512895"/>
        <c:axId val="956513311"/>
      </c:lineChart>
      <c:catAx>
        <c:axId val="95651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3311"/>
        <c:crosses val="autoZero"/>
        <c:auto val="1"/>
        <c:lblAlgn val="ctr"/>
        <c:lblOffset val="100"/>
        <c:noMultiLvlLbl val="0"/>
      </c:catAx>
      <c:valAx>
        <c:axId val="95651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</a:t>
            </a:r>
            <a:r>
              <a:rPr lang="nl-NL" baseline="0"/>
              <a:t> Electra  Aug 2020 Juli 2021</a:t>
            </a:r>
            <a:endParaRPr lang="nl-NL"/>
          </a:p>
        </c:rich>
      </c:tx>
      <c:layout>
        <c:manualLayout>
          <c:xMode val="edge"/>
          <c:yMode val="edge"/>
          <c:x val="0.29680261832829802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april!#REF!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C84-440A-B09B-8D4C1E0B19FD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april!#REF!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4C84-440A-B09B-8D4C1E0B19FD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april!#REF!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4C84-440A-B09B-8D4C1E0B19FD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april!#REF!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april!#REF!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4C84-440A-B09B-8D4C1E0B1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9693408"/>
        <c:axId val="879704640"/>
      </c:lineChart>
      <c:catAx>
        <c:axId val="87969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704640"/>
        <c:crosses val="autoZero"/>
        <c:auto val="1"/>
        <c:lblAlgn val="ctr"/>
        <c:lblOffset val="100"/>
        <c:noMultiLvlLbl val="0"/>
      </c:catAx>
      <c:valAx>
        <c:axId val="87970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69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April</a:t>
            </a:r>
          </a:p>
          <a:p>
            <a:pPr>
              <a:defRPr/>
            </a:pP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april!$A$19</c:f>
              <c:strCache>
                <c:ptCount val="1"/>
                <c:pt idx="0">
                  <c:v>La Afn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april!$A$20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5-497A-8B85-01BC3CA5D60A}"/>
            </c:ext>
          </c:extLst>
        </c:ser>
        <c:ser>
          <c:idx val="1"/>
          <c:order val="1"/>
          <c:tx>
            <c:strRef>
              <c:f>april!$B$19</c:f>
              <c:strCache>
                <c:ptCount val="1"/>
                <c:pt idx="0">
                  <c:v>Ho Afn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april!$B$20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F5-497A-8B85-01BC3CA5D60A}"/>
            </c:ext>
          </c:extLst>
        </c:ser>
        <c:ser>
          <c:idx val="2"/>
          <c:order val="2"/>
          <c:tx>
            <c:strRef>
              <c:f>april!$C$19</c:f>
              <c:strCache>
                <c:ptCount val="1"/>
                <c:pt idx="0">
                  <c:v>La 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april!$C$20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F5-497A-8B85-01BC3CA5D60A}"/>
            </c:ext>
          </c:extLst>
        </c:ser>
        <c:ser>
          <c:idx val="3"/>
          <c:order val="3"/>
          <c:tx>
            <c:strRef>
              <c:f>april!$D$19</c:f>
              <c:strCache>
                <c:ptCount val="1"/>
                <c:pt idx="0">
                  <c:v>Ho 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april!$D$20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F5-497A-8B85-01BC3CA5D60A}"/>
            </c:ext>
          </c:extLst>
        </c:ser>
        <c:ser>
          <c:idx val="4"/>
          <c:order val="4"/>
          <c:tx>
            <c:strRef>
              <c:f>april!$E$19</c:f>
              <c:strCache>
                <c:ptCount val="1"/>
                <c:pt idx="0">
                  <c:v>Tot Afn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april!$E$20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F5-497A-8B85-01BC3CA5D60A}"/>
            </c:ext>
          </c:extLst>
        </c:ser>
        <c:ser>
          <c:idx val="5"/>
          <c:order val="5"/>
          <c:tx>
            <c:strRef>
              <c:f>april!$F$19</c:f>
              <c:strCache>
                <c:ptCount val="1"/>
                <c:pt idx="0">
                  <c:v>Ter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april!$F$20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F5-497A-8B85-01BC3CA5D6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9368640"/>
        <c:axId val="669367392"/>
      </c:barChart>
      <c:catAx>
        <c:axId val="669368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9367392"/>
        <c:crosses val="autoZero"/>
        <c:auto val="1"/>
        <c:lblAlgn val="ctr"/>
        <c:lblOffset val="100"/>
        <c:noMultiLvlLbl val="0"/>
      </c:catAx>
      <c:valAx>
        <c:axId val="6693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936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Aug 2023 Juli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april!$I$16</c:f>
              <c:strCache>
                <c:ptCount val="1"/>
                <c:pt idx="0">
                  <c:v>La Afn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april!$I$17</c:f>
              <c:numCache>
                <c:formatCode>#,##0.00</c:formatCode>
                <c:ptCount val="1"/>
                <c:pt idx="0">
                  <c:v>56.728845449824163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9-4517-B6EF-D634DD4300D4}"/>
            </c:ext>
          </c:extLst>
        </c:ser>
        <c:ser>
          <c:idx val="1"/>
          <c:order val="1"/>
          <c:tx>
            <c:strRef>
              <c:f>april!$J$16</c:f>
              <c:strCache>
                <c:ptCount val="1"/>
                <c:pt idx="0">
                  <c:v>Ho Afn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april!$J$17</c:f>
              <c:numCache>
                <c:formatCode>#,##0.00</c:formatCode>
                <c:ptCount val="1"/>
                <c:pt idx="0">
                  <c:v>43.271154550175851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A9-4517-B6EF-D634DD4300D4}"/>
            </c:ext>
          </c:extLst>
        </c:ser>
        <c:ser>
          <c:idx val="2"/>
          <c:order val="2"/>
          <c:tx>
            <c:strRef>
              <c:f>april!$K$16</c:f>
              <c:strCache>
                <c:ptCount val="1"/>
                <c:pt idx="0">
                  <c:v>La 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april!$K$17</c:f>
              <c:numCache>
                <c:formatCode>#,##0.00</c:formatCode>
                <c:ptCount val="1"/>
                <c:pt idx="0">
                  <c:v>45.359578398903459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A9-4517-B6EF-D634DD4300D4}"/>
            </c:ext>
          </c:extLst>
        </c:ser>
        <c:ser>
          <c:idx val="3"/>
          <c:order val="3"/>
          <c:tx>
            <c:strRef>
              <c:f>april!$L$16</c:f>
              <c:strCache>
                <c:ptCount val="1"/>
                <c:pt idx="0">
                  <c:v>Ho 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april!$L$17</c:f>
              <c:numCache>
                <c:formatCode>#,##0.00</c:formatCode>
                <c:ptCount val="1"/>
                <c:pt idx="0">
                  <c:v>108.7640583362423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A9-4517-B6EF-D634DD4300D4}"/>
            </c:ext>
          </c:extLst>
        </c:ser>
        <c:ser>
          <c:idx val="4"/>
          <c:order val="4"/>
          <c:tx>
            <c:strRef>
              <c:f>april!$M$16</c:f>
              <c:strCache>
                <c:ptCount val="1"/>
                <c:pt idx="0">
                  <c:v>Tot Afn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april!$M$17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A9-4517-B6EF-D634DD4300D4}"/>
            </c:ext>
          </c:extLst>
        </c:ser>
        <c:ser>
          <c:idx val="5"/>
          <c:order val="5"/>
          <c:tx>
            <c:strRef>
              <c:f>april!$N$16</c:f>
              <c:strCache>
                <c:ptCount val="1"/>
                <c:pt idx="0">
                  <c:v>Tot Ter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april!$N$17</c:f>
              <c:numCache>
                <c:formatCode>#,##0.00</c:formatCode>
                <c:ptCount val="1"/>
                <c:pt idx="0">
                  <c:v>154.12363673514574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A9-4517-B6EF-D634DD430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9953392"/>
        <c:axId val="1209945488"/>
      </c:barChart>
      <c:catAx>
        <c:axId val="120995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09945488"/>
        <c:crosses val="autoZero"/>
        <c:auto val="1"/>
        <c:lblAlgn val="ctr"/>
        <c:lblOffset val="100"/>
        <c:noMultiLvlLbl val="0"/>
      </c:catAx>
      <c:valAx>
        <c:axId val="120994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099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 Gas Aug 2023 Juli 2024</a:t>
            </a:r>
          </a:p>
        </c:rich>
      </c:tx>
      <c:layout>
        <c:manualLayout>
          <c:xMode val="edge"/>
          <c:yMode val="edge"/>
          <c:x val="0.28905504984828784"/>
          <c:y val="2.4630541871921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april!$S$2:$S$3</c:f>
              <c:strCache>
                <c:ptCount val="2"/>
                <c:pt idx="0">
                  <c:v>Verbr</c:v>
                </c:pt>
                <c:pt idx="1">
                  <c:v>Nu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april!$R$4:$R$15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april!$S$4:$S$15</c:f>
              <c:numCache>
                <c:formatCode>#,##0.00</c:formatCode>
                <c:ptCount val="12"/>
                <c:pt idx="0">
                  <c:v>9.4799999999999986</c:v>
                </c:pt>
                <c:pt idx="1">
                  <c:v>9.7899999999999991</c:v>
                </c:pt>
                <c:pt idx="2">
                  <c:v>23.130000000000003</c:v>
                </c:pt>
                <c:pt idx="3">
                  <c:v>115.28</c:v>
                </c:pt>
                <c:pt idx="4">
                  <c:v>146.48999999999978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2B-4620-8904-858DAD06AC13}"/>
            </c:ext>
          </c:extLst>
        </c:ser>
        <c:ser>
          <c:idx val="1"/>
          <c:order val="1"/>
          <c:tx>
            <c:strRef>
              <c:f>april!$T$2:$T$3</c:f>
              <c:strCache>
                <c:ptCount val="2"/>
                <c:pt idx="0">
                  <c:v>Verbr</c:v>
                </c:pt>
                <c:pt idx="1">
                  <c:v>Vorig Jaar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april!$R$4:$R$15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april!$T$4:$T$15</c:f>
              <c:numCache>
                <c:formatCode>General</c:formatCode>
                <c:ptCount val="12"/>
                <c:pt idx="0">
                  <c:v>10.510000000000218</c:v>
                </c:pt>
                <c:pt idx="1">
                  <c:v>6.4500000000007276</c:v>
                </c:pt>
                <c:pt idx="2">
                  <c:v>35.569999999999709</c:v>
                </c:pt>
                <c:pt idx="3">
                  <c:v>69.520000000000437</c:v>
                </c:pt>
                <c:pt idx="4">
                  <c:v>170.53999999999905</c:v>
                </c:pt>
                <c:pt idx="5">
                  <c:v>34.809999999999491</c:v>
                </c:pt>
                <c:pt idx="6">
                  <c:v>142.69000000000051</c:v>
                </c:pt>
                <c:pt idx="7">
                  <c:v>83.3700000000008</c:v>
                </c:pt>
                <c:pt idx="8">
                  <c:v>63.670000000000073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2B-4620-8904-858DAD06A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12895"/>
        <c:axId val="956513311"/>
      </c:barChart>
      <c:lineChart>
        <c:grouping val="standard"/>
        <c:varyColors val="0"/>
        <c:ser>
          <c:idx val="2"/>
          <c:order val="2"/>
          <c:tx>
            <c:strRef>
              <c:f>april!$U$2:$U$3</c:f>
              <c:strCache>
                <c:ptCount val="2"/>
                <c:pt idx="0">
                  <c:v>Graadd</c:v>
                </c:pt>
                <c:pt idx="1">
                  <c:v>Nu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april!$R$4:$R$15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april!$U$4:$U$15</c:f>
              <c:numCache>
                <c:formatCode>#,##0.00</c:formatCode>
                <c:ptCount val="12"/>
                <c:pt idx="0">
                  <c:v>27.84</c:v>
                </c:pt>
                <c:pt idx="1">
                  <c:v>27.2</c:v>
                </c:pt>
                <c:pt idx="2">
                  <c:v>144.4</c:v>
                </c:pt>
                <c:pt idx="3">
                  <c:v>344.41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2B-4620-8904-858DAD06AC13}"/>
            </c:ext>
          </c:extLst>
        </c:ser>
        <c:ser>
          <c:idx val="3"/>
          <c:order val="3"/>
          <c:tx>
            <c:strRef>
              <c:f>april!$V$2:$V$3</c:f>
              <c:strCache>
                <c:ptCount val="2"/>
                <c:pt idx="0">
                  <c:v>Graadd</c:v>
                </c:pt>
                <c:pt idx="1">
                  <c:v>Vorig Jaar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april!$R$4:$R$15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april!$V$4:$V$15</c:f>
              <c:numCache>
                <c:formatCode>#,##0.00</c:formatCode>
                <c:ptCount val="12"/>
                <c:pt idx="0">
                  <c:v>2.9</c:v>
                </c:pt>
                <c:pt idx="1">
                  <c:v>93.36</c:v>
                </c:pt>
                <c:pt idx="2">
                  <c:v>134</c:v>
                </c:pt>
                <c:pt idx="3">
                  <c:v>299.86</c:v>
                </c:pt>
                <c:pt idx="4">
                  <c:v>474.1</c:v>
                </c:pt>
                <c:pt idx="5">
                  <c:v>435.82</c:v>
                </c:pt>
                <c:pt idx="6">
                  <c:v>385.77</c:v>
                </c:pt>
                <c:pt idx="7">
                  <c:v>330.6</c:v>
                </c:pt>
                <c:pt idx="8">
                  <c:v>214.96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2B-4620-8904-858DAD06A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12895"/>
        <c:axId val="956513311"/>
      </c:lineChart>
      <c:catAx>
        <c:axId val="95651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3311"/>
        <c:crosses val="autoZero"/>
        <c:auto val="1"/>
        <c:lblAlgn val="ctr"/>
        <c:lblOffset val="100"/>
        <c:noMultiLvlLbl val="0"/>
      </c:catAx>
      <c:valAx>
        <c:axId val="95651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</a:t>
            </a:r>
            <a:r>
              <a:rPr lang="nl-NL" baseline="0"/>
              <a:t> Electra  Aug 2023Juli 2024</a:t>
            </a:r>
            <a:endParaRPr lang="nl-NL"/>
          </a:p>
        </c:rich>
      </c:tx>
      <c:layout>
        <c:manualLayout>
          <c:xMode val="edge"/>
          <c:yMode val="edge"/>
          <c:x val="0.29680261832829802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april!$S$19</c:f>
              <c:strCache>
                <c:ptCount val="1"/>
                <c:pt idx="0">
                  <c:v>Afn Nu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april!$R$20:$R$31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april!$S$20:$S$31</c:f>
              <c:numCache>
                <c:formatCode>#,##0.00</c:formatCode>
                <c:ptCount val="12"/>
                <c:pt idx="0">
                  <c:v>308.32000000000005</c:v>
                </c:pt>
                <c:pt idx="1">
                  <c:v>153.4</c:v>
                </c:pt>
                <c:pt idx="2">
                  <c:v>84.600000000000023</c:v>
                </c:pt>
                <c:pt idx="3">
                  <c:v>410.89999999999986</c:v>
                </c:pt>
                <c:pt idx="4">
                  <c:v>217.34999999999945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6-4E44-B909-8B7BD1F92B98}"/>
            </c:ext>
          </c:extLst>
        </c:ser>
        <c:ser>
          <c:idx val="1"/>
          <c:order val="1"/>
          <c:tx>
            <c:strRef>
              <c:f>april!$T$19</c:f>
              <c:strCache>
                <c:ptCount val="1"/>
                <c:pt idx="0">
                  <c:v>Afn Vo Jaar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april!$R$20:$R$31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april!$T$20:$T$31</c:f>
              <c:numCache>
                <c:formatCode>0</c:formatCode>
                <c:ptCount val="12"/>
                <c:pt idx="0">
                  <c:v>402</c:v>
                </c:pt>
                <c:pt idx="1">
                  <c:v>244</c:v>
                </c:pt>
                <c:pt idx="2">
                  <c:v>108</c:v>
                </c:pt>
                <c:pt idx="3">
                  <c:v>218</c:v>
                </c:pt>
                <c:pt idx="4">
                  <c:v>435</c:v>
                </c:pt>
                <c:pt idx="5">
                  <c:v>125</c:v>
                </c:pt>
                <c:pt idx="6">
                  <c:v>252</c:v>
                </c:pt>
                <c:pt idx="7">
                  <c:v>201</c:v>
                </c:pt>
                <c:pt idx="8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F6-4E44-B909-8B7BD1F92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693408"/>
        <c:axId val="879704640"/>
      </c:barChart>
      <c:lineChart>
        <c:grouping val="standard"/>
        <c:varyColors val="0"/>
        <c:ser>
          <c:idx val="2"/>
          <c:order val="2"/>
          <c:tx>
            <c:strRef>
              <c:f>april!$U$19</c:f>
              <c:strCache>
                <c:ptCount val="1"/>
                <c:pt idx="0">
                  <c:v>Ter Nu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april!$R$20:$R$31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april!$U$20:$U$31</c:f>
              <c:numCache>
                <c:formatCode>#,##0.00</c:formatCode>
                <c:ptCount val="12"/>
                <c:pt idx="0">
                  <c:v>688.17000000000007</c:v>
                </c:pt>
                <c:pt idx="1">
                  <c:v>660.50999999999988</c:v>
                </c:pt>
                <c:pt idx="2">
                  <c:v>385.43000000000018</c:v>
                </c:pt>
                <c:pt idx="3">
                  <c:v>62.8599999999999</c:v>
                </c:pt>
                <c:pt idx="4">
                  <c:v>13.32000000000005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6-4E44-B909-8B7BD1F92B98}"/>
            </c:ext>
          </c:extLst>
        </c:ser>
        <c:ser>
          <c:idx val="3"/>
          <c:order val="3"/>
          <c:tx>
            <c:strRef>
              <c:f>april!$V$19</c:f>
              <c:strCache>
                <c:ptCount val="1"/>
                <c:pt idx="0">
                  <c:v>Ter Vo Jaar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april!$R$20:$R$31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april!$V$20:$V$31</c:f>
              <c:numCache>
                <c:formatCode>0</c:formatCode>
                <c:ptCount val="12"/>
                <c:pt idx="0">
                  <c:v>373</c:v>
                </c:pt>
                <c:pt idx="1">
                  <c:v>270</c:v>
                </c:pt>
                <c:pt idx="2">
                  <c:v>221</c:v>
                </c:pt>
                <c:pt idx="3">
                  <c:v>86</c:v>
                </c:pt>
                <c:pt idx="4">
                  <c:v>17</c:v>
                </c:pt>
                <c:pt idx="5">
                  <c:v>35</c:v>
                </c:pt>
                <c:pt idx="6">
                  <c:v>104</c:v>
                </c:pt>
                <c:pt idx="7">
                  <c:v>197</c:v>
                </c:pt>
                <c:pt idx="8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6-4E44-B909-8B7BD1F92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693408"/>
        <c:axId val="879704640"/>
      </c:lineChart>
      <c:catAx>
        <c:axId val="87969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704640"/>
        <c:crosses val="autoZero"/>
        <c:auto val="1"/>
        <c:lblAlgn val="ctr"/>
        <c:lblOffset val="100"/>
        <c:noMultiLvlLbl val="0"/>
      </c:catAx>
      <c:valAx>
        <c:axId val="87970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69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[1]aug!$A$19</c:f>
              <c:strCache>
                <c:ptCount val="1"/>
                <c:pt idx="0">
                  <c:v>La Afn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[1]aug!$A$20</c:f>
              <c:numCache>
                <c:formatCode>General</c:formatCode>
                <c:ptCount val="1"/>
                <c:pt idx="0">
                  <c:v>75.373134328358205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AD-42A8-85B4-F5E047EBF022}"/>
            </c:ext>
          </c:extLst>
        </c:ser>
        <c:ser>
          <c:idx val="1"/>
          <c:order val="1"/>
          <c:tx>
            <c:strRef>
              <c:f>[1]aug!$B$19</c:f>
              <c:strCache>
                <c:ptCount val="1"/>
                <c:pt idx="0">
                  <c:v>Ho Afn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[1]aug!$B$20</c:f>
              <c:numCache>
                <c:formatCode>General</c:formatCode>
                <c:ptCount val="1"/>
                <c:pt idx="0">
                  <c:v>24.626865671641792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AD-42A8-85B4-F5E047EBF022}"/>
            </c:ext>
          </c:extLst>
        </c:ser>
        <c:ser>
          <c:idx val="2"/>
          <c:order val="2"/>
          <c:tx>
            <c:strRef>
              <c:f>[1]aug!$C$19</c:f>
              <c:strCache>
                <c:ptCount val="1"/>
                <c:pt idx="0">
                  <c:v>La 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[1]aug!$C$20</c:f>
              <c:numCache>
                <c:formatCode>General</c:formatCode>
                <c:ptCount val="1"/>
                <c:pt idx="0">
                  <c:v>22.885572139303484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AD-42A8-85B4-F5E047EBF022}"/>
            </c:ext>
          </c:extLst>
        </c:ser>
        <c:ser>
          <c:idx val="3"/>
          <c:order val="3"/>
          <c:tx>
            <c:strRef>
              <c:f>[1]aug!$D$19</c:f>
              <c:strCache>
                <c:ptCount val="1"/>
                <c:pt idx="0">
                  <c:v>Ho 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[1]aug!$D$20</c:f>
              <c:numCache>
                <c:formatCode>General</c:formatCode>
                <c:ptCount val="1"/>
                <c:pt idx="0">
                  <c:v>69.900497512437809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AD-42A8-85B4-F5E047EBF022}"/>
            </c:ext>
          </c:extLst>
        </c:ser>
        <c:ser>
          <c:idx val="4"/>
          <c:order val="4"/>
          <c:tx>
            <c:strRef>
              <c:f>[1]aug!$E$19</c:f>
              <c:strCache>
                <c:ptCount val="1"/>
                <c:pt idx="0">
                  <c:v>Tot Afn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[1]aug!$E$20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AD-42A8-85B4-F5E047EBF022}"/>
            </c:ext>
          </c:extLst>
        </c:ser>
        <c:ser>
          <c:idx val="5"/>
          <c:order val="5"/>
          <c:tx>
            <c:strRef>
              <c:f>[1]aug!$F$19</c:f>
              <c:strCache>
                <c:ptCount val="1"/>
                <c:pt idx="0">
                  <c:v>Ter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[1]aug!$F$20</c:f>
              <c:numCache>
                <c:formatCode>General</c:formatCode>
                <c:ptCount val="1"/>
                <c:pt idx="0">
                  <c:v>92.786069651741286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AD-42A8-85B4-F5E047EBF0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9368640"/>
        <c:axId val="669367392"/>
      </c:barChart>
      <c:catAx>
        <c:axId val="669368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9367392"/>
        <c:crosses val="autoZero"/>
        <c:auto val="1"/>
        <c:lblAlgn val="ctr"/>
        <c:lblOffset val="100"/>
        <c:noMultiLvlLbl val="0"/>
      </c:catAx>
      <c:valAx>
        <c:axId val="6693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936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maand</a:t>
            </a:r>
          </a:p>
          <a:p>
            <a:pPr>
              <a:defRPr/>
            </a:pP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mei!#REF!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FFA-40E7-8A8A-C7C950FCF0C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mei!#REF!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FFA-40E7-8A8A-C7C950FCF0CC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mei!#REF!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8FFA-40E7-8A8A-C7C950FCF0CC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mei!#REF!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8FFA-40E7-8A8A-C7C950FCF0CC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mei!#REF!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8FFA-40E7-8A8A-C7C950FCF0CC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mei!#REF!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8FFA-40E7-8A8A-C7C950FCF0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9368640"/>
        <c:axId val="669367392"/>
      </c:barChart>
      <c:catAx>
        <c:axId val="669368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9367392"/>
        <c:crosses val="autoZero"/>
        <c:auto val="1"/>
        <c:lblAlgn val="ctr"/>
        <c:lblOffset val="100"/>
        <c:noMultiLvlLbl val="0"/>
      </c:catAx>
      <c:valAx>
        <c:axId val="6693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936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Aug 2020 Juli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mei!#REF!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FFF-4A76-B117-F3DFB7FACA8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mei!#REF!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FFF-4A76-B117-F3DFB7FACA89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mei!#REF!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1FFF-4A76-B117-F3DFB7FACA89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mei!#REF!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1FFF-4A76-B117-F3DFB7FACA89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mei!#REF!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1FFF-4A76-B117-F3DFB7FACA89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mei!#REF!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1FFF-4A76-B117-F3DFB7FACA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9953392"/>
        <c:axId val="1209945488"/>
      </c:barChart>
      <c:catAx>
        <c:axId val="120995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09945488"/>
        <c:crosses val="autoZero"/>
        <c:auto val="1"/>
        <c:lblAlgn val="ctr"/>
        <c:lblOffset val="100"/>
        <c:noMultiLvlLbl val="0"/>
      </c:catAx>
      <c:valAx>
        <c:axId val="120994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099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 Gas Aug 2020 Juli 2021</a:t>
            </a:r>
          </a:p>
        </c:rich>
      </c:tx>
      <c:layout>
        <c:manualLayout>
          <c:xMode val="edge"/>
          <c:yMode val="edge"/>
          <c:x val="0.28905504984828784"/>
          <c:y val="2.4630541871921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mei!#REF!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6F9-4976-8267-72436AC9092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mei!#REF!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B6F9-4976-8267-72436AC9092C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mei!#REF!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B6F9-4976-8267-72436AC9092C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mei!#REF!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B6F9-4976-8267-72436AC90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512895"/>
        <c:axId val="956513311"/>
      </c:lineChart>
      <c:catAx>
        <c:axId val="95651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3311"/>
        <c:crosses val="autoZero"/>
        <c:auto val="1"/>
        <c:lblAlgn val="ctr"/>
        <c:lblOffset val="100"/>
        <c:noMultiLvlLbl val="0"/>
      </c:catAx>
      <c:valAx>
        <c:axId val="95651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</a:t>
            </a:r>
            <a:r>
              <a:rPr lang="nl-NL" baseline="0"/>
              <a:t> Electra  Aug 2020 Juli 2021</a:t>
            </a:r>
            <a:endParaRPr lang="nl-NL"/>
          </a:p>
        </c:rich>
      </c:tx>
      <c:layout>
        <c:manualLayout>
          <c:xMode val="edge"/>
          <c:yMode val="edge"/>
          <c:x val="0.29680261832829802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mei!#REF!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3C5-47CF-8D44-D107F2D56D7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mei!#REF!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43C5-47CF-8D44-D107F2D56D7E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mei!#REF!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43C5-47CF-8D44-D107F2D56D7E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mei!#REF!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mei!#REF!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43C5-47CF-8D44-D107F2D56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9693408"/>
        <c:axId val="879704640"/>
      </c:lineChart>
      <c:catAx>
        <c:axId val="87969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704640"/>
        <c:crosses val="autoZero"/>
        <c:auto val="1"/>
        <c:lblAlgn val="ctr"/>
        <c:lblOffset val="100"/>
        <c:noMultiLvlLbl val="0"/>
      </c:catAx>
      <c:valAx>
        <c:axId val="87970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69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Mei</a:t>
            </a:r>
          </a:p>
          <a:p>
            <a:pPr>
              <a:defRPr/>
            </a:pP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mei!$A$19</c:f>
              <c:strCache>
                <c:ptCount val="1"/>
                <c:pt idx="0">
                  <c:v>La Afn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mei!$A$20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02-48DC-A3E5-8338DA21F6EE}"/>
            </c:ext>
          </c:extLst>
        </c:ser>
        <c:ser>
          <c:idx val="1"/>
          <c:order val="1"/>
          <c:tx>
            <c:strRef>
              <c:f>mei!$B$19</c:f>
              <c:strCache>
                <c:ptCount val="1"/>
                <c:pt idx="0">
                  <c:v>Ho Afn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mei!$B$20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02-48DC-A3E5-8338DA21F6EE}"/>
            </c:ext>
          </c:extLst>
        </c:ser>
        <c:ser>
          <c:idx val="2"/>
          <c:order val="2"/>
          <c:tx>
            <c:strRef>
              <c:f>mei!$C$19</c:f>
              <c:strCache>
                <c:ptCount val="1"/>
                <c:pt idx="0">
                  <c:v>La 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mei!$C$20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02-48DC-A3E5-8338DA21F6EE}"/>
            </c:ext>
          </c:extLst>
        </c:ser>
        <c:ser>
          <c:idx val="3"/>
          <c:order val="3"/>
          <c:tx>
            <c:strRef>
              <c:f>mei!$D$19</c:f>
              <c:strCache>
                <c:ptCount val="1"/>
                <c:pt idx="0">
                  <c:v>Ho 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mei!$D$20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02-48DC-A3E5-8338DA21F6EE}"/>
            </c:ext>
          </c:extLst>
        </c:ser>
        <c:ser>
          <c:idx val="4"/>
          <c:order val="4"/>
          <c:tx>
            <c:strRef>
              <c:f>mei!$E$19</c:f>
              <c:strCache>
                <c:ptCount val="1"/>
                <c:pt idx="0">
                  <c:v>Tot Afn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mei!$E$20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02-48DC-A3E5-8338DA21F6EE}"/>
            </c:ext>
          </c:extLst>
        </c:ser>
        <c:ser>
          <c:idx val="5"/>
          <c:order val="5"/>
          <c:tx>
            <c:strRef>
              <c:f>mei!$F$19</c:f>
              <c:strCache>
                <c:ptCount val="1"/>
                <c:pt idx="0">
                  <c:v>Ter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mei!$F$20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02-48DC-A3E5-8338DA21F6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9368640"/>
        <c:axId val="669367392"/>
      </c:barChart>
      <c:catAx>
        <c:axId val="669368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9367392"/>
        <c:crosses val="autoZero"/>
        <c:auto val="1"/>
        <c:lblAlgn val="ctr"/>
        <c:lblOffset val="100"/>
        <c:noMultiLvlLbl val="0"/>
      </c:catAx>
      <c:valAx>
        <c:axId val="6693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936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Aug 2023 Juli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mei!$I$16</c:f>
              <c:strCache>
                <c:ptCount val="1"/>
                <c:pt idx="0">
                  <c:v>La Afn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mei!$I$17</c:f>
              <c:numCache>
                <c:formatCode>#,##0.00</c:formatCode>
                <c:ptCount val="1"/>
                <c:pt idx="0">
                  <c:v>56.728845449824163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4D-4D85-A6E8-CE9767A3DE45}"/>
            </c:ext>
          </c:extLst>
        </c:ser>
        <c:ser>
          <c:idx val="1"/>
          <c:order val="1"/>
          <c:tx>
            <c:strRef>
              <c:f>mei!$J$16</c:f>
              <c:strCache>
                <c:ptCount val="1"/>
                <c:pt idx="0">
                  <c:v>Ho Afn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mei!$J$17</c:f>
              <c:numCache>
                <c:formatCode>#,##0.00</c:formatCode>
                <c:ptCount val="1"/>
                <c:pt idx="0">
                  <c:v>43.271154550175851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4D-4D85-A6E8-CE9767A3DE45}"/>
            </c:ext>
          </c:extLst>
        </c:ser>
        <c:ser>
          <c:idx val="2"/>
          <c:order val="2"/>
          <c:tx>
            <c:strRef>
              <c:f>mei!$K$16</c:f>
              <c:strCache>
                <c:ptCount val="1"/>
                <c:pt idx="0">
                  <c:v>La 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mei!$K$17</c:f>
              <c:numCache>
                <c:formatCode>#,##0.00</c:formatCode>
                <c:ptCount val="1"/>
                <c:pt idx="0">
                  <c:v>45.359578398903459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4D-4D85-A6E8-CE9767A3DE45}"/>
            </c:ext>
          </c:extLst>
        </c:ser>
        <c:ser>
          <c:idx val="3"/>
          <c:order val="3"/>
          <c:tx>
            <c:strRef>
              <c:f>mei!$L$16</c:f>
              <c:strCache>
                <c:ptCount val="1"/>
                <c:pt idx="0">
                  <c:v>Ho 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mei!$L$17</c:f>
              <c:numCache>
                <c:formatCode>#,##0.00</c:formatCode>
                <c:ptCount val="1"/>
                <c:pt idx="0">
                  <c:v>108.7640583362423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4D-4D85-A6E8-CE9767A3DE45}"/>
            </c:ext>
          </c:extLst>
        </c:ser>
        <c:ser>
          <c:idx val="4"/>
          <c:order val="4"/>
          <c:tx>
            <c:strRef>
              <c:f>mei!$M$16</c:f>
              <c:strCache>
                <c:ptCount val="1"/>
                <c:pt idx="0">
                  <c:v>Tot Afn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mei!$M$17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4D-4D85-A6E8-CE9767A3DE45}"/>
            </c:ext>
          </c:extLst>
        </c:ser>
        <c:ser>
          <c:idx val="5"/>
          <c:order val="5"/>
          <c:tx>
            <c:strRef>
              <c:f>mei!$N$16</c:f>
              <c:strCache>
                <c:ptCount val="1"/>
                <c:pt idx="0">
                  <c:v>Tot Ter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mei!$N$17</c:f>
              <c:numCache>
                <c:formatCode>#,##0.00</c:formatCode>
                <c:ptCount val="1"/>
                <c:pt idx="0">
                  <c:v>154.12363673514574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4D-4D85-A6E8-CE9767A3DE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9953392"/>
        <c:axId val="1209945488"/>
      </c:barChart>
      <c:catAx>
        <c:axId val="120995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09945488"/>
        <c:crosses val="autoZero"/>
        <c:auto val="1"/>
        <c:lblAlgn val="ctr"/>
        <c:lblOffset val="100"/>
        <c:noMultiLvlLbl val="0"/>
      </c:catAx>
      <c:valAx>
        <c:axId val="120994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099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 Gas Aug 2023 Juli 2024</a:t>
            </a:r>
          </a:p>
        </c:rich>
      </c:tx>
      <c:layout>
        <c:manualLayout>
          <c:xMode val="edge"/>
          <c:yMode val="edge"/>
          <c:x val="0.28905504984828784"/>
          <c:y val="2.4630541871921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mei!$S$2:$S$3</c:f>
              <c:strCache>
                <c:ptCount val="2"/>
                <c:pt idx="0">
                  <c:v>Verbr</c:v>
                </c:pt>
                <c:pt idx="1">
                  <c:v>Nu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mei!$R$4:$R$15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mei!$S$4:$S$15</c:f>
              <c:numCache>
                <c:formatCode>#,##0.00</c:formatCode>
                <c:ptCount val="12"/>
                <c:pt idx="0">
                  <c:v>9.4799999999999986</c:v>
                </c:pt>
                <c:pt idx="1">
                  <c:v>9.7899999999999991</c:v>
                </c:pt>
                <c:pt idx="2">
                  <c:v>23.130000000000003</c:v>
                </c:pt>
                <c:pt idx="3">
                  <c:v>115.28</c:v>
                </c:pt>
                <c:pt idx="4">
                  <c:v>146.48999999999978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C-45B2-AA60-8EEAFDF81627}"/>
            </c:ext>
          </c:extLst>
        </c:ser>
        <c:ser>
          <c:idx val="1"/>
          <c:order val="1"/>
          <c:tx>
            <c:strRef>
              <c:f>mei!$T$2:$T$3</c:f>
              <c:strCache>
                <c:ptCount val="2"/>
                <c:pt idx="0">
                  <c:v>Verbr</c:v>
                </c:pt>
                <c:pt idx="1">
                  <c:v>Vorig Jaar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mei!$R$4:$R$15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mei!$T$4:$T$15</c:f>
              <c:numCache>
                <c:formatCode>General</c:formatCode>
                <c:ptCount val="12"/>
                <c:pt idx="0">
                  <c:v>10.510000000000218</c:v>
                </c:pt>
                <c:pt idx="1">
                  <c:v>6.4500000000007276</c:v>
                </c:pt>
                <c:pt idx="2">
                  <c:v>35.569999999999709</c:v>
                </c:pt>
                <c:pt idx="3">
                  <c:v>69.520000000000437</c:v>
                </c:pt>
                <c:pt idx="4">
                  <c:v>170.53999999999905</c:v>
                </c:pt>
                <c:pt idx="5">
                  <c:v>34.809999999999491</c:v>
                </c:pt>
                <c:pt idx="6">
                  <c:v>142.69000000000051</c:v>
                </c:pt>
                <c:pt idx="7">
                  <c:v>83.3700000000008</c:v>
                </c:pt>
                <c:pt idx="8">
                  <c:v>63.670000000000073</c:v>
                </c:pt>
                <c:pt idx="9">
                  <c:v>9.9899999999997817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9C-45B2-AA60-8EEAFDF81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12895"/>
        <c:axId val="956513311"/>
      </c:barChart>
      <c:lineChart>
        <c:grouping val="standard"/>
        <c:varyColors val="0"/>
        <c:ser>
          <c:idx val="2"/>
          <c:order val="2"/>
          <c:tx>
            <c:strRef>
              <c:f>mei!$U$2:$U$3</c:f>
              <c:strCache>
                <c:ptCount val="2"/>
                <c:pt idx="0">
                  <c:v>Graadd</c:v>
                </c:pt>
                <c:pt idx="1">
                  <c:v>Nu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mei!$R$4:$R$15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mei!$U$4:$U$15</c:f>
              <c:numCache>
                <c:formatCode>#,##0.00</c:formatCode>
                <c:ptCount val="12"/>
                <c:pt idx="0">
                  <c:v>27.84</c:v>
                </c:pt>
                <c:pt idx="1">
                  <c:v>27.2</c:v>
                </c:pt>
                <c:pt idx="2">
                  <c:v>144.4</c:v>
                </c:pt>
                <c:pt idx="3">
                  <c:v>344.41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9C-45B2-AA60-8EEAFDF81627}"/>
            </c:ext>
          </c:extLst>
        </c:ser>
        <c:ser>
          <c:idx val="3"/>
          <c:order val="3"/>
          <c:tx>
            <c:strRef>
              <c:f>mei!$V$2:$V$3</c:f>
              <c:strCache>
                <c:ptCount val="2"/>
                <c:pt idx="0">
                  <c:v>Graadd</c:v>
                </c:pt>
                <c:pt idx="1">
                  <c:v>Vorig Jaar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mei!$R$4:$R$15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mei!$V$4:$V$15</c:f>
              <c:numCache>
                <c:formatCode>#,##0.00</c:formatCode>
                <c:ptCount val="12"/>
                <c:pt idx="0">
                  <c:v>2.9</c:v>
                </c:pt>
                <c:pt idx="1">
                  <c:v>93.36</c:v>
                </c:pt>
                <c:pt idx="2">
                  <c:v>134</c:v>
                </c:pt>
                <c:pt idx="3">
                  <c:v>299.86</c:v>
                </c:pt>
                <c:pt idx="4">
                  <c:v>474.1</c:v>
                </c:pt>
                <c:pt idx="5">
                  <c:v>435.82</c:v>
                </c:pt>
                <c:pt idx="6">
                  <c:v>385.77</c:v>
                </c:pt>
                <c:pt idx="7">
                  <c:v>330.6</c:v>
                </c:pt>
                <c:pt idx="8">
                  <c:v>214.96</c:v>
                </c:pt>
                <c:pt idx="9">
                  <c:v>97.28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9C-45B2-AA60-8EEAFDF81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12895"/>
        <c:axId val="956513311"/>
      </c:lineChart>
      <c:catAx>
        <c:axId val="95651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3311"/>
        <c:crosses val="autoZero"/>
        <c:auto val="1"/>
        <c:lblAlgn val="ctr"/>
        <c:lblOffset val="100"/>
        <c:noMultiLvlLbl val="0"/>
      </c:catAx>
      <c:valAx>
        <c:axId val="95651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</a:t>
            </a:r>
            <a:r>
              <a:rPr lang="nl-NL" baseline="0"/>
              <a:t> Electra  Aug 2023 Juli 2024</a:t>
            </a:r>
            <a:endParaRPr lang="nl-NL"/>
          </a:p>
        </c:rich>
      </c:tx>
      <c:layout>
        <c:manualLayout>
          <c:xMode val="edge"/>
          <c:yMode val="edge"/>
          <c:x val="0.29680261832829802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mei!$S$19</c:f>
              <c:strCache>
                <c:ptCount val="1"/>
                <c:pt idx="0">
                  <c:v>Afn Nu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mei!$R$20:$R$31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mei!$S$20:$S$31</c:f>
              <c:numCache>
                <c:formatCode>#,##0.00</c:formatCode>
                <c:ptCount val="12"/>
                <c:pt idx="0">
                  <c:v>308.32000000000005</c:v>
                </c:pt>
                <c:pt idx="1">
                  <c:v>153.4</c:v>
                </c:pt>
                <c:pt idx="2">
                  <c:v>84.600000000000023</c:v>
                </c:pt>
                <c:pt idx="3">
                  <c:v>410.89999999999986</c:v>
                </c:pt>
                <c:pt idx="4">
                  <c:v>217.34999999999945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2-48A6-8EA7-4E153FAFF6AD}"/>
            </c:ext>
          </c:extLst>
        </c:ser>
        <c:ser>
          <c:idx val="1"/>
          <c:order val="1"/>
          <c:tx>
            <c:strRef>
              <c:f>mei!$T$19</c:f>
              <c:strCache>
                <c:ptCount val="1"/>
                <c:pt idx="0">
                  <c:v>Afn Vo Jaar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mei!$R$20:$R$31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mei!$T$20:$T$31</c:f>
              <c:numCache>
                <c:formatCode>0</c:formatCode>
                <c:ptCount val="12"/>
                <c:pt idx="0">
                  <c:v>402</c:v>
                </c:pt>
                <c:pt idx="1">
                  <c:v>244</c:v>
                </c:pt>
                <c:pt idx="2">
                  <c:v>108</c:v>
                </c:pt>
                <c:pt idx="3">
                  <c:v>218</c:v>
                </c:pt>
                <c:pt idx="4">
                  <c:v>435</c:v>
                </c:pt>
                <c:pt idx="5">
                  <c:v>125</c:v>
                </c:pt>
                <c:pt idx="6">
                  <c:v>252</c:v>
                </c:pt>
                <c:pt idx="7">
                  <c:v>201</c:v>
                </c:pt>
                <c:pt idx="8">
                  <c:v>167</c:v>
                </c:pt>
                <c:pt idx="9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02-48A6-8EA7-4E153FAFF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693408"/>
        <c:axId val="879704640"/>
      </c:barChart>
      <c:lineChart>
        <c:grouping val="standard"/>
        <c:varyColors val="0"/>
        <c:ser>
          <c:idx val="2"/>
          <c:order val="2"/>
          <c:tx>
            <c:strRef>
              <c:f>mei!$U$19</c:f>
              <c:strCache>
                <c:ptCount val="1"/>
                <c:pt idx="0">
                  <c:v>Ter Nu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mei!$R$20:$R$31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mei!$U$20:$U$31</c:f>
              <c:numCache>
                <c:formatCode>#,##0.00</c:formatCode>
                <c:ptCount val="12"/>
                <c:pt idx="0">
                  <c:v>688.17000000000007</c:v>
                </c:pt>
                <c:pt idx="1">
                  <c:v>660.50999999999988</c:v>
                </c:pt>
                <c:pt idx="2">
                  <c:v>385.43000000000018</c:v>
                </c:pt>
                <c:pt idx="3">
                  <c:v>62.8599999999999</c:v>
                </c:pt>
                <c:pt idx="4">
                  <c:v>13.32000000000005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02-48A6-8EA7-4E153FAFF6AD}"/>
            </c:ext>
          </c:extLst>
        </c:ser>
        <c:ser>
          <c:idx val="3"/>
          <c:order val="3"/>
          <c:tx>
            <c:strRef>
              <c:f>mei!$V$19</c:f>
              <c:strCache>
                <c:ptCount val="1"/>
                <c:pt idx="0">
                  <c:v>Ter Vo Jaar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mei!$R$20:$R$31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mei!$V$20:$V$31</c:f>
              <c:numCache>
                <c:formatCode>0</c:formatCode>
                <c:ptCount val="12"/>
                <c:pt idx="0">
                  <c:v>373</c:v>
                </c:pt>
                <c:pt idx="1">
                  <c:v>270</c:v>
                </c:pt>
                <c:pt idx="2">
                  <c:v>221</c:v>
                </c:pt>
                <c:pt idx="3">
                  <c:v>86</c:v>
                </c:pt>
                <c:pt idx="4">
                  <c:v>17</c:v>
                </c:pt>
                <c:pt idx="5">
                  <c:v>35</c:v>
                </c:pt>
                <c:pt idx="6">
                  <c:v>104</c:v>
                </c:pt>
                <c:pt idx="7">
                  <c:v>197</c:v>
                </c:pt>
                <c:pt idx="8">
                  <c:v>264</c:v>
                </c:pt>
                <c:pt idx="9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02-48A6-8EA7-4E153FAFF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693408"/>
        <c:axId val="879704640"/>
      </c:lineChart>
      <c:catAx>
        <c:axId val="87969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704640"/>
        <c:crosses val="autoZero"/>
        <c:auto val="1"/>
        <c:lblAlgn val="ctr"/>
        <c:lblOffset val="100"/>
        <c:noMultiLvlLbl val="0"/>
      </c:catAx>
      <c:valAx>
        <c:axId val="87970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69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maand</a:t>
            </a:r>
          </a:p>
          <a:p>
            <a:pPr>
              <a:defRPr/>
            </a:pP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AE6-4CA2-B41E-1BCC53D9ECD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AE6-4CA2-B41E-1BCC53D9ECDD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7AE6-4CA2-B41E-1BCC53D9ECDD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7AE6-4CA2-B41E-1BCC53D9ECDD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7AE6-4CA2-B41E-1BCC53D9ECDD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7AE6-4CA2-B41E-1BCC53D9EC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9368640"/>
        <c:axId val="669367392"/>
      </c:barChart>
      <c:catAx>
        <c:axId val="669368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9367392"/>
        <c:crosses val="autoZero"/>
        <c:auto val="1"/>
        <c:lblAlgn val="ctr"/>
        <c:lblOffset val="100"/>
        <c:noMultiLvlLbl val="0"/>
      </c:catAx>
      <c:valAx>
        <c:axId val="6693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936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Aug 2020 Juli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160-4C06-804E-F0393A16F19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160-4C06-804E-F0393A16F19F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F160-4C06-804E-F0393A16F19F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F160-4C06-804E-F0393A16F19F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F160-4C06-804E-F0393A16F19F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F160-4C06-804E-F0393A16F19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9953392"/>
        <c:axId val="1209945488"/>
      </c:barChart>
      <c:catAx>
        <c:axId val="120995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09945488"/>
        <c:crosses val="autoZero"/>
        <c:auto val="1"/>
        <c:lblAlgn val="ctr"/>
        <c:lblOffset val="100"/>
        <c:noMultiLvlLbl val="0"/>
      </c:catAx>
      <c:valAx>
        <c:axId val="120994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099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Sept</a:t>
            </a:r>
          </a:p>
          <a:p>
            <a:pPr>
              <a:defRPr/>
            </a:pP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sept!$A$19</c:f>
              <c:strCache>
                <c:ptCount val="1"/>
                <c:pt idx="0">
                  <c:v>La Afn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sept!$A$20</c:f>
              <c:numCache>
                <c:formatCode>#,##0.00</c:formatCode>
                <c:ptCount val="1"/>
                <c:pt idx="0">
                  <c:v>66.779661016949149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C-4C81-97C5-220D0CD08A77}"/>
            </c:ext>
          </c:extLst>
        </c:ser>
        <c:ser>
          <c:idx val="1"/>
          <c:order val="1"/>
          <c:tx>
            <c:strRef>
              <c:f>sept!$B$19</c:f>
              <c:strCache>
                <c:ptCount val="1"/>
                <c:pt idx="0">
                  <c:v>Ho Afn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sept!$B$20</c:f>
              <c:numCache>
                <c:formatCode>#,##0.00</c:formatCode>
                <c:ptCount val="1"/>
                <c:pt idx="0">
                  <c:v>33.220338983050851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1C-4C81-97C5-220D0CD08A77}"/>
            </c:ext>
          </c:extLst>
        </c:ser>
        <c:ser>
          <c:idx val="2"/>
          <c:order val="2"/>
          <c:tx>
            <c:strRef>
              <c:f>sept!$C$19</c:f>
              <c:strCache>
                <c:ptCount val="1"/>
                <c:pt idx="0">
                  <c:v>La 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sept!$C$20</c:f>
              <c:numCache>
                <c:formatCode>#,##0.00</c:formatCode>
                <c:ptCount val="1"/>
                <c:pt idx="0">
                  <c:v>137.9400260756193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1C-4C81-97C5-220D0CD08A77}"/>
            </c:ext>
          </c:extLst>
        </c:ser>
        <c:ser>
          <c:idx val="3"/>
          <c:order val="3"/>
          <c:tx>
            <c:strRef>
              <c:f>sept!$D$19</c:f>
              <c:strCache>
                <c:ptCount val="1"/>
                <c:pt idx="0">
                  <c:v>Ho 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sept!$D$20</c:f>
              <c:numCache>
                <c:formatCode>#,##0.00</c:formatCode>
                <c:ptCount val="1"/>
                <c:pt idx="0">
                  <c:v>292.64015645371569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1C-4C81-97C5-220D0CD08A77}"/>
            </c:ext>
          </c:extLst>
        </c:ser>
        <c:ser>
          <c:idx val="4"/>
          <c:order val="4"/>
          <c:tx>
            <c:strRef>
              <c:f>sept!$E$19</c:f>
              <c:strCache>
                <c:ptCount val="1"/>
                <c:pt idx="0">
                  <c:v>Tot Afn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sept!$E$20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1C-4C81-97C5-220D0CD08A77}"/>
            </c:ext>
          </c:extLst>
        </c:ser>
        <c:ser>
          <c:idx val="5"/>
          <c:order val="5"/>
          <c:tx>
            <c:strRef>
              <c:f>sept!$F$19</c:f>
              <c:strCache>
                <c:ptCount val="1"/>
                <c:pt idx="0">
                  <c:v>Ter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sept!$F$20</c:f>
              <c:numCache>
                <c:formatCode>#,##0.00</c:formatCode>
                <c:ptCount val="1"/>
                <c:pt idx="0">
                  <c:v>430.58018252933499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1C-4C81-97C5-220D0CD08A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9368640"/>
        <c:axId val="669367392"/>
      </c:barChart>
      <c:catAx>
        <c:axId val="66936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9367392"/>
        <c:crosses val="autoZero"/>
        <c:auto val="1"/>
        <c:lblAlgn val="ctr"/>
        <c:lblOffset val="100"/>
        <c:noMultiLvlLbl val="0"/>
      </c:catAx>
      <c:valAx>
        <c:axId val="6693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936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 Gas Aug 2020 Juli 2021</a:t>
            </a:r>
          </a:p>
        </c:rich>
      </c:tx>
      <c:layout>
        <c:manualLayout>
          <c:xMode val="edge"/>
          <c:yMode val="edge"/>
          <c:x val="0.28905504984828784"/>
          <c:y val="2.4630541871921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121D-4493-A378-107FE33FCAB4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121D-4493-A378-107FE33FCAB4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121D-4493-A378-107FE33FCAB4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121D-4493-A378-107FE33FC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512895"/>
        <c:axId val="956513311"/>
      </c:lineChart>
      <c:catAx>
        <c:axId val="95651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3311"/>
        <c:crosses val="autoZero"/>
        <c:auto val="1"/>
        <c:lblAlgn val="ctr"/>
        <c:lblOffset val="100"/>
        <c:noMultiLvlLbl val="0"/>
      </c:catAx>
      <c:valAx>
        <c:axId val="95651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</a:t>
            </a:r>
            <a:r>
              <a:rPr lang="nl-NL" baseline="0"/>
              <a:t> Electra  Aug 2020 Juli 2021</a:t>
            </a:r>
            <a:endParaRPr lang="nl-NL"/>
          </a:p>
        </c:rich>
      </c:tx>
      <c:layout>
        <c:manualLayout>
          <c:xMode val="edge"/>
          <c:yMode val="edge"/>
          <c:x val="0.29680261832829802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CF64-419C-AA97-A32AF4BA579D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CF64-419C-AA97-A32AF4BA579D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CF64-419C-AA97-A32AF4BA579D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CF64-419C-AA97-A32AF4BA5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9693408"/>
        <c:axId val="879704640"/>
      </c:lineChart>
      <c:catAx>
        <c:axId val="87969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704640"/>
        <c:crosses val="autoZero"/>
        <c:auto val="1"/>
        <c:lblAlgn val="ctr"/>
        <c:lblOffset val="100"/>
        <c:noMultiLvlLbl val="0"/>
      </c:catAx>
      <c:valAx>
        <c:axId val="87970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69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maand</a:t>
            </a:r>
          </a:p>
          <a:p>
            <a:pPr>
              <a:defRPr/>
            </a:pP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839-4FD7-8BC5-32262D32BC5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839-4FD7-8BC5-32262D32BC56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0839-4FD7-8BC5-32262D32BC56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0839-4FD7-8BC5-32262D32BC56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0839-4FD7-8BC5-32262D32BC56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0839-4FD7-8BC5-32262D32BC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9368640"/>
        <c:axId val="669367392"/>
      </c:barChart>
      <c:catAx>
        <c:axId val="669368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9367392"/>
        <c:crosses val="autoZero"/>
        <c:auto val="1"/>
        <c:lblAlgn val="ctr"/>
        <c:lblOffset val="100"/>
        <c:noMultiLvlLbl val="0"/>
      </c:catAx>
      <c:valAx>
        <c:axId val="6693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936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Aug 2020 Juli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DA8-44DE-80FA-A28B1DE0452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DA8-44DE-80FA-A28B1DE0452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ADA8-44DE-80FA-A28B1DE0452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ADA8-44DE-80FA-A28B1DE04528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ADA8-44DE-80FA-A28B1DE04528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ADA8-44DE-80FA-A28B1DE045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9953392"/>
        <c:axId val="1209945488"/>
      </c:barChart>
      <c:catAx>
        <c:axId val="120995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09945488"/>
        <c:crosses val="autoZero"/>
        <c:auto val="1"/>
        <c:lblAlgn val="ctr"/>
        <c:lblOffset val="100"/>
        <c:noMultiLvlLbl val="0"/>
      </c:catAx>
      <c:valAx>
        <c:axId val="120994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099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 Gas Aug 2020 Juli 2021</a:t>
            </a:r>
          </a:p>
        </c:rich>
      </c:tx>
      <c:layout>
        <c:manualLayout>
          <c:xMode val="edge"/>
          <c:yMode val="edge"/>
          <c:x val="0.28905504984828784"/>
          <c:y val="2.4630541871921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0C3-4AFF-860B-E4D91A1D646B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40C3-4AFF-860B-E4D91A1D646B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40C3-4AFF-860B-E4D91A1D646B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40C3-4AFF-860B-E4D91A1D6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512895"/>
        <c:axId val="956513311"/>
      </c:lineChart>
      <c:catAx>
        <c:axId val="95651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3311"/>
        <c:crosses val="autoZero"/>
        <c:auto val="1"/>
        <c:lblAlgn val="ctr"/>
        <c:lblOffset val="100"/>
        <c:noMultiLvlLbl val="0"/>
      </c:catAx>
      <c:valAx>
        <c:axId val="95651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</a:t>
            </a:r>
            <a:r>
              <a:rPr lang="nl-NL" baseline="0"/>
              <a:t> Electra  Aug 2020 Juli 2021</a:t>
            </a:r>
            <a:endParaRPr lang="nl-NL"/>
          </a:p>
        </c:rich>
      </c:tx>
      <c:layout>
        <c:manualLayout>
          <c:xMode val="edge"/>
          <c:yMode val="edge"/>
          <c:x val="0.29680261832829802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75A-4FCC-9DE9-CE1A5FFF455A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E75A-4FCC-9DE9-CE1A5FFF455A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E75A-4FCC-9DE9-CE1A5FFF455A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E75A-4FCC-9DE9-CE1A5FFF4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9693408"/>
        <c:axId val="879704640"/>
      </c:lineChart>
      <c:catAx>
        <c:axId val="87969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704640"/>
        <c:crosses val="autoZero"/>
        <c:auto val="1"/>
        <c:lblAlgn val="ctr"/>
        <c:lblOffset val="100"/>
        <c:noMultiLvlLbl val="0"/>
      </c:catAx>
      <c:valAx>
        <c:axId val="87970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69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maand</a:t>
            </a:r>
          </a:p>
          <a:p>
            <a:pPr>
              <a:defRPr/>
            </a:pP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B0F-4316-9C1C-A58A340E5CA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B0F-4316-9C1C-A58A340E5CAE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1B0F-4316-9C1C-A58A340E5CAE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1B0F-4316-9C1C-A58A340E5CAE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1B0F-4316-9C1C-A58A340E5CAE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1B0F-4316-9C1C-A58A340E5C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9368640"/>
        <c:axId val="669367392"/>
      </c:barChart>
      <c:catAx>
        <c:axId val="669368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9367392"/>
        <c:crosses val="autoZero"/>
        <c:auto val="1"/>
        <c:lblAlgn val="ctr"/>
        <c:lblOffset val="100"/>
        <c:noMultiLvlLbl val="0"/>
      </c:catAx>
      <c:valAx>
        <c:axId val="6693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936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Aug 2020 Juli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F9F-44B8-9BD1-88527026579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F9F-44B8-9BD1-885270265795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CF9F-44B8-9BD1-885270265795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CF9F-44B8-9BD1-885270265795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CF9F-44B8-9BD1-885270265795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CF9F-44B8-9BD1-8852702657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9953392"/>
        <c:axId val="1209945488"/>
      </c:barChart>
      <c:catAx>
        <c:axId val="120995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09945488"/>
        <c:crosses val="autoZero"/>
        <c:auto val="1"/>
        <c:lblAlgn val="ctr"/>
        <c:lblOffset val="100"/>
        <c:noMultiLvlLbl val="0"/>
      </c:catAx>
      <c:valAx>
        <c:axId val="120994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099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 Gas Aug 2020 Juli 2021</a:t>
            </a:r>
          </a:p>
        </c:rich>
      </c:tx>
      <c:layout>
        <c:manualLayout>
          <c:xMode val="edge"/>
          <c:yMode val="edge"/>
          <c:x val="0.28905504984828784"/>
          <c:y val="2.4630541871921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3715-4772-83B9-62CB48320610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3715-4772-83B9-62CB48320610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3715-4772-83B9-62CB48320610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3715-4772-83B9-62CB48320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512895"/>
        <c:axId val="956513311"/>
      </c:lineChart>
      <c:catAx>
        <c:axId val="95651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3311"/>
        <c:crosses val="autoZero"/>
        <c:auto val="1"/>
        <c:lblAlgn val="ctr"/>
        <c:lblOffset val="100"/>
        <c:noMultiLvlLbl val="0"/>
      </c:catAx>
      <c:valAx>
        <c:axId val="95651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</a:t>
            </a:r>
            <a:r>
              <a:rPr lang="nl-NL" baseline="0"/>
              <a:t> Electra  Aug 2020 Juli 2021</a:t>
            </a:r>
            <a:endParaRPr lang="nl-NL"/>
          </a:p>
        </c:rich>
      </c:tx>
      <c:layout>
        <c:manualLayout>
          <c:xMode val="edge"/>
          <c:yMode val="edge"/>
          <c:x val="0.29680261832829802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19C-4E7B-AA59-2903B87F41E1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E19C-4E7B-AA59-2903B87F41E1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E19C-4E7B-AA59-2903B87F41E1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juni!#REF!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juni!#REF!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E19C-4E7B-AA59-2903B87F4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9693408"/>
        <c:axId val="879704640"/>
      </c:lineChart>
      <c:catAx>
        <c:axId val="87969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704640"/>
        <c:crosses val="autoZero"/>
        <c:auto val="1"/>
        <c:lblAlgn val="ctr"/>
        <c:lblOffset val="100"/>
        <c:noMultiLvlLbl val="0"/>
      </c:catAx>
      <c:valAx>
        <c:axId val="87970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69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Aug 2023 Juli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sept!$I$16</c:f>
              <c:strCache>
                <c:ptCount val="1"/>
                <c:pt idx="0">
                  <c:v>La Afn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sept!$I$17</c:f>
              <c:numCache>
                <c:formatCode>#,##0.00</c:formatCode>
                <c:ptCount val="1"/>
                <c:pt idx="0">
                  <c:v>72.511478818331454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1-4FC1-972A-021BD0418574}"/>
            </c:ext>
          </c:extLst>
        </c:ser>
        <c:ser>
          <c:idx val="1"/>
          <c:order val="1"/>
          <c:tx>
            <c:strRef>
              <c:f>sept!$J$16</c:f>
              <c:strCache>
                <c:ptCount val="1"/>
                <c:pt idx="0">
                  <c:v>Ho Afn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sept!$J$17</c:f>
              <c:numCache>
                <c:formatCode>#,##0.00</c:formatCode>
                <c:ptCount val="1"/>
                <c:pt idx="0">
                  <c:v>27.488521181668546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F1-4FC1-972A-021BD0418574}"/>
            </c:ext>
          </c:extLst>
        </c:ser>
        <c:ser>
          <c:idx val="2"/>
          <c:order val="2"/>
          <c:tx>
            <c:strRef>
              <c:f>sept!$K$16</c:f>
              <c:strCache>
                <c:ptCount val="1"/>
                <c:pt idx="0">
                  <c:v>La 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sept!$K$17</c:f>
              <c:numCache>
                <c:formatCode>#,##0.00</c:formatCode>
                <c:ptCount val="1"/>
                <c:pt idx="0">
                  <c:v>79.695486441999478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F1-4FC1-972A-021BD0418574}"/>
            </c:ext>
          </c:extLst>
        </c:ser>
        <c:ser>
          <c:idx val="3"/>
          <c:order val="3"/>
          <c:tx>
            <c:strRef>
              <c:f>sept!$L$16</c:f>
              <c:strCache>
                <c:ptCount val="1"/>
                <c:pt idx="0">
                  <c:v>Ho 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sept!$L$17</c:f>
              <c:numCache>
                <c:formatCode>#,##0.00</c:formatCode>
                <c:ptCount val="1"/>
                <c:pt idx="0">
                  <c:v>212.40362124231132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F1-4FC1-972A-021BD0418574}"/>
            </c:ext>
          </c:extLst>
        </c:ser>
        <c:ser>
          <c:idx val="4"/>
          <c:order val="4"/>
          <c:tx>
            <c:strRef>
              <c:f>sept!$M$16</c:f>
              <c:strCache>
                <c:ptCount val="1"/>
                <c:pt idx="0">
                  <c:v>Tot Afn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sept!$M$17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F1-4FC1-972A-021BD0418574}"/>
            </c:ext>
          </c:extLst>
        </c:ser>
        <c:ser>
          <c:idx val="5"/>
          <c:order val="5"/>
          <c:tx>
            <c:strRef>
              <c:f>sept!$N$16</c:f>
              <c:strCache>
                <c:ptCount val="1"/>
                <c:pt idx="0">
                  <c:v>Tot Ter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sept!$N$17</c:f>
              <c:numCache>
                <c:formatCode>#,##0.00</c:formatCode>
                <c:ptCount val="1"/>
                <c:pt idx="0">
                  <c:v>292.09910768431075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F1-4FC1-972A-021BD04185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9953392"/>
        <c:axId val="1209945488"/>
      </c:barChart>
      <c:catAx>
        <c:axId val="120995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09945488"/>
        <c:crosses val="autoZero"/>
        <c:auto val="1"/>
        <c:lblAlgn val="ctr"/>
        <c:lblOffset val="100"/>
        <c:noMultiLvlLbl val="0"/>
      </c:catAx>
      <c:valAx>
        <c:axId val="120994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099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Juni</a:t>
            </a:r>
          </a:p>
          <a:p>
            <a:pPr>
              <a:defRPr/>
            </a:pP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juni!$A$19</c:f>
              <c:strCache>
                <c:ptCount val="1"/>
                <c:pt idx="0">
                  <c:v>La Afn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juni!$A$20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C-4A49-A4A7-912920B87B43}"/>
            </c:ext>
          </c:extLst>
        </c:ser>
        <c:ser>
          <c:idx val="1"/>
          <c:order val="1"/>
          <c:tx>
            <c:strRef>
              <c:f>juni!$B$19</c:f>
              <c:strCache>
                <c:ptCount val="1"/>
                <c:pt idx="0">
                  <c:v>Ho Afn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juni!$B$20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C-4A49-A4A7-912920B87B43}"/>
            </c:ext>
          </c:extLst>
        </c:ser>
        <c:ser>
          <c:idx val="2"/>
          <c:order val="2"/>
          <c:tx>
            <c:strRef>
              <c:f>juni!$C$19</c:f>
              <c:strCache>
                <c:ptCount val="1"/>
                <c:pt idx="0">
                  <c:v>La 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juni!$C$20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C-4A49-A4A7-912920B87B43}"/>
            </c:ext>
          </c:extLst>
        </c:ser>
        <c:ser>
          <c:idx val="3"/>
          <c:order val="3"/>
          <c:tx>
            <c:strRef>
              <c:f>juni!$D$19</c:f>
              <c:strCache>
                <c:ptCount val="1"/>
                <c:pt idx="0">
                  <c:v>Ho 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juni!$D$20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C-4A49-A4A7-912920B87B43}"/>
            </c:ext>
          </c:extLst>
        </c:ser>
        <c:ser>
          <c:idx val="4"/>
          <c:order val="4"/>
          <c:tx>
            <c:strRef>
              <c:f>juni!$E$19</c:f>
              <c:strCache>
                <c:ptCount val="1"/>
                <c:pt idx="0">
                  <c:v>Tot Afn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juni!$E$20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CC-4A49-A4A7-912920B87B43}"/>
            </c:ext>
          </c:extLst>
        </c:ser>
        <c:ser>
          <c:idx val="5"/>
          <c:order val="5"/>
          <c:tx>
            <c:strRef>
              <c:f>juni!$F$19</c:f>
              <c:strCache>
                <c:ptCount val="1"/>
                <c:pt idx="0">
                  <c:v>Ter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juni!$F$20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CC-4A49-A4A7-912920B87B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9368640"/>
        <c:axId val="669367392"/>
      </c:barChart>
      <c:catAx>
        <c:axId val="669368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9367392"/>
        <c:crosses val="autoZero"/>
        <c:auto val="1"/>
        <c:lblAlgn val="ctr"/>
        <c:lblOffset val="100"/>
        <c:noMultiLvlLbl val="0"/>
      </c:catAx>
      <c:valAx>
        <c:axId val="6693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936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Aug 2023 Juli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juni!$I$16</c:f>
              <c:strCache>
                <c:ptCount val="1"/>
                <c:pt idx="0">
                  <c:v>La Afn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juni!$I$17</c:f>
              <c:numCache>
                <c:formatCode>#,##0.00</c:formatCode>
                <c:ptCount val="1"/>
                <c:pt idx="0">
                  <c:v>56.728845449824163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2-4E05-9FDF-F34565CB32A7}"/>
            </c:ext>
          </c:extLst>
        </c:ser>
        <c:ser>
          <c:idx val="1"/>
          <c:order val="1"/>
          <c:tx>
            <c:strRef>
              <c:f>juni!$J$16</c:f>
              <c:strCache>
                <c:ptCount val="1"/>
                <c:pt idx="0">
                  <c:v>Ho Afn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juni!$J$17</c:f>
              <c:numCache>
                <c:formatCode>#,##0.00</c:formatCode>
                <c:ptCount val="1"/>
                <c:pt idx="0">
                  <c:v>43.271154550175851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B2-4E05-9FDF-F34565CB32A7}"/>
            </c:ext>
          </c:extLst>
        </c:ser>
        <c:ser>
          <c:idx val="2"/>
          <c:order val="2"/>
          <c:tx>
            <c:strRef>
              <c:f>juni!$K$16</c:f>
              <c:strCache>
                <c:ptCount val="1"/>
                <c:pt idx="0">
                  <c:v>La 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juni!$K$17</c:f>
              <c:numCache>
                <c:formatCode>#,##0.00</c:formatCode>
                <c:ptCount val="1"/>
                <c:pt idx="0">
                  <c:v>45.359578398903459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B2-4E05-9FDF-F34565CB32A7}"/>
            </c:ext>
          </c:extLst>
        </c:ser>
        <c:ser>
          <c:idx val="3"/>
          <c:order val="3"/>
          <c:tx>
            <c:strRef>
              <c:f>juni!$L$16</c:f>
              <c:strCache>
                <c:ptCount val="1"/>
                <c:pt idx="0">
                  <c:v>Ho 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juni!$L$17</c:f>
              <c:numCache>
                <c:formatCode>#,##0.00</c:formatCode>
                <c:ptCount val="1"/>
                <c:pt idx="0">
                  <c:v>108.7640583362423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B2-4E05-9FDF-F34565CB32A7}"/>
            </c:ext>
          </c:extLst>
        </c:ser>
        <c:ser>
          <c:idx val="4"/>
          <c:order val="4"/>
          <c:tx>
            <c:strRef>
              <c:f>juni!$M$16</c:f>
              <c:strCache>
                <c:ptCount val="1"/>
                <c:pt idx="0">
                  <c:v>Tot Afn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juni!$M$17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B2-4E05-9FDF-F34565CB32A7}"/>
            </c:ext>
          </c:extLst>
        </c:ser>
        <c:ser>
          <c:idx val="5"/>
          <c:order val="5"/>
          <c:tx>
            <c:strRef>
              <c:f>juni!$N$16</c:f>
              <c:strCache>
                <c:ptCount val="1"/>
                <c:pt idx="0">
                  <c:v>Tot Ter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juni!$N$17</c:f>
              <c:numCache>
                <c:formatCode>#,##0.00</c:formatCode>
                <c:ptCount val="1"/>
                <c:pt idx="0">
                  <c:v>154.12363673514574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B2-4E05-9FDF-F34565CB32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9953392"/>
        <c:axId val="1209945488"/>
      </c:barChart>
      <c:catAx>
        <c:axId val="120995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09945488"/>
        <c:crosses val="autoZero"/>
        <c:auto val="1"/>
        <c:lblAlgn val="ctr"/>
        <c:lblOffset val="100"/>
        <c:noMultiLvlLbl val="0"/>
      </c:catAx>
      <c:valAx>
        <c:axId val="120994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099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 Gas Aug 2023 Juli 2024</a:t>
            </a:r>
          </a:p>
        </c:rich>
      </c:tx>
      <c:layout>
        <c:manualLayout>
          <c:xMode val="edge"/>
          <c:yMode val="edge"/>
          <c:x val="0.28905504984828784"/>
          <c:y val="2.4630541871921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juni!$S$2:$S$3</c:f>
              <c:strCache>
                <c:ptCount val="2"/>
                <c:pt idx="0">
                  <c:v>Verbr</c:v>
                </c:pt>
                <c:pt idx="1">
                  <c:v>Nu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juni!$R$4:$R$15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juni!$S$4:$S$15</c:f>
              <c:numCache>
                <c:formatCode>#,##0.00</c:formatCode>
                <c:ptCount val="12"/>
                <c:pt idx="0">
                  <c:v>9.4799999999999986</c:v>
                </c:pt>
                <c:pt idx="1">
                  <c:v>9.7899999999999991</c:v>
                </c:pt>
                <c:pt idx="2">
                  <c:v>23.130000000000003</c:v>
                </c:pt>
                <c:pt idx="3">
                  <c:v>115.28</c:v>
                </c:pt>
                <c:pt idx="4">
                  <c:v>146.48999999999978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A-45B9-86F8-15C00543AE3F}"/>
            </c:ext>
          </c:extLst>
        </c:ser>
        <c:ser>
          <c:idx val="1"/>
          <c:order val="1"/>
          <c:tx>
            <c:strRef>
              <c:f>juni!$T$2:$T$3</c:f>
              <c:strCache>
                <c:ptCount val="2"/>
                <c:pt idx="0">
                  <c:v>Verbr</c:v>
                </c:pt>
                <c:pt idx="1">
                  <c:v>Vorig Jaar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juni!$R$4:$R$15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juni!$T$4:$T$15</c:f>
              <c:numCache>
                <c:formatCode>General</c:formatCode>
                <c:ptCount val="12"/>
                <c:pt idx="0">
                  <c:v>10.510000000000218</c:v>
                </c:pt>
                <c:pt idx="1">
                  <c:v>6.4500000000007276</c:v>
                </c:pt>
                <c:pt idx="2">
                  <c:v>35.569999999999709</c:v>
                </c:pt>
                <c:pt idx="3">
                  <c:v>69.520000000000437</c:v>
                </c:pt>
                <c:pt idx="4">
                  <c:v>170.53999999999905</c:v>
                </c:pt>
                <c:pt idx="5">
                  <c:v>34.809999999999491</c:v>
                </c:pt>
                <c:pt idx="6">
                  <c:v>142.69000000000051</c:v>
                </c:pt>
                <c:pt idx="7">
                  <c:v>83.3700000000008</c:v>
                </c:pt>
                <c:pt idx="8">
                  <c:v>63.670000000000073</c:v>
                </c:pt>
                <c:pt idx="9">
                  <c:v>9.9899999999997817</c:v>
                </c:pt>
                <c:pt idx="10">
                  <c:v>9.3800000000000008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3A-45B9-86F8-15C00543A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12895"/>
        <c:axId val="956513311"/>
      </c:barChart>
      <c:lineChart>
        <c:grouping val="standard"/>
        <c:varyColors val="0"/>
        <c:ser>
          <c:idx val="2"/>
          <c:order val="2"/>
          <c:tx>
            <c:strRef>
              <c:f>juni!$U$2:$U$3</c:f>
              <c:strCache>
                <c:ptCount val="2"/>
                <c:pt idx="0">
                  <c:v>Graadd</c:v>
                </c:pt>
                <c:pt idx="1">
                  <c:v>Nu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juni!$R$4:$R$15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juni!$U$4:$U$15</c:f>
              <c:numCache>
                <c:formatCode>#,##0.00</c:formatCode>
                <c:ptCount val="12"/>
                <c:pt idx="0">
                  <c:v>27.84</c:v>
                </c:pt>
                <c:pt idx="1">
                  <c:v>27.2</c:v>
                </c:pt>
                <c:pt idx="2">
                  <c:v>144.4</c:v>
                </c:pt>
                <c:pt idx="3">
                  <c:v>344.41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3A-45B9-86F8-15C00543AE3F}"/>
            </c:ext>
          </c:extLst>
        </c:ser>
        <c:ser>
          <c:idx val="3"/>
          <c:order val="3"/>
          <c:tx>
            <c:strRef>
              <c:f>juni!$V$2:$V$3</c:f>
              <c:strCache>
                <c:ptCount val="2"/>
                <c:pt idx="0">
                  <c:v>Graadd</c:v>
                </c:pt>
                <c:pt idx="1">
                  <c:v>Vorig Jaar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juni!$R$4:$R$15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juni!$V$4:$V$15</c:f>
              <c:numCache>
                <c:formatCode>#,##0.00</c:formatCode>
                <c:ptCount val="12"/>
                <c:pt idx="0">
                  <c:v>2.9</c:v>
                </c:pt>
                <c:pt idx="1">
                  <c:v>93.36</c:v>
                </c:pt>
                <c:pt idx="2">
                  <c:v>134</c:v>
                </c:pt>
                <c:pt idx="3">
                  <c:v>299.86</c:v>
                </c:pt>
                <c:pt idx="4">
                  <c:v>474.1</c:v>
                </c:pt>
                <c:pt idx="5">
                  <c:v>435.82</c:v>
                </c:pt>
                <c:pt idx="6">
                  <c:v>385.77</c:v>
                </c:pt>
                <c:pt idx="7">
                  <c:v>330.6</c:v>
                </c:pt>
                <c:pt idx="8">
                  <c:v>214.96</c:v>
                </c:pt>
                <c:pt idx="9">
                  <c:v>97.28</c:v>
                </c:pt>
                <c:pt idx="10">
                  <c:v>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3A-45B9-86F8-15C00543A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12895"/>
        <c:axId val="956513311"/>
      </c:lineChart>
      <c:catAx>
        <c:axId val="95651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3311"/>
        <c:crosses val="autoZero"/>
        <c:auto val="1"/>
        <c:lblAlgn val="ctr"/>
        <c:lblOffset val="100"/>
        <c:noMultiLvlLbl val="0"/>
      </c:catAx>
      <c:valAx>
        <c:axId val="95651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</a:t>
            </a:r>
            <a:r>
              <a:rPr lang="nl-NL" baseline="0"/>
              <a:t> Electra  Aug 2023 Juli 2024</a:t>
            </a:r>
            <a:endParaRPr lang="nl-NL"/>
          </a:p>
        </c:rich>
      </c:tx>
      <c:layout>
        <c:manualLayout>
          <c:xMode val="edge"/>
          <c:yMode val="edge"/>
          <c:x val="0.29680261832829802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juni!$S$19</c:f>
              <c:strCache>
                <c:ptCount val="1"/>
                <c:pt idx="0">
                  <c:v>Afn Nu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juni!$R$20:$R$31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juni!$S$20:$S$31</c:f>
              <c:numCache>
                <c:formatCode>#,##0.00</c:formatCode>
                <c:ptCount val="12"/>
                <c:pt idx="0">
                  <c:v>308.32000000000005</c:v>
                </c:pt>
                <c:pt idx="1">
                  <c:v>153.4</c:v>
                </c:pt>
                <c:pt idx="2">
                  <c:v>84.600000000000023</c:v>
                </c:pt>
                <c:pt idx="3">
                  <c:v>410.89999999999986</c:v>
                </c:pt>
                <c:pt idx="4">
                  <c:v>217.34999999999945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7-4B14-AC11-0B56C4003799}"/>
            </c:ext>
          </c:extLst>
        </c:ser>
        <c:ser>
          <c:idx val="1"/>
          <c:order val="1"/>
          <c:tx>
            <c:strRef>
              <c:f>juni!$T$19</c:f>
              <c:strCache>
                <c:ptCount val="1"/>
                <c:pt idx="0">
                  <c:v>Afn Vo Jaar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juni!$R$20:$R$31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juni!$T$20:$T$31</c:f>
              <c:numCache>
                <c:formatCode>0</c:formatCode>
                <c:ptCount val="12"/>
                <c:pt idx="0">
                  <c:v>402</c:v>
                </c:pt>
                <c:pt idx="1">
                  <c:v>244</c:v>
                </c:pt>
                <c:pt idx="2">
                  <c:v>108</c:v>
                </c:pt>
                <c:pt idx="3">
                  <c:v>218</c:v>
                </c:pt>
                <c:pt idx="4">
                  <c:v>435</c:v>
                </c:pt>
                <c:pt idx="5">
                  <c:v>125</c:v>
                </c:pt>
                <c:pt idx="6">
                  <c:v>252</c:v>
                </c:pt>
                <c:pt idx="7">
                  <c:v>201</c:v>
                </c:pt>
                <c:pt idx="8">
                  <c:v>167</c:v>
                </c:pt>
                <c:pt idx="9">
                  <c:v>137</c:v>
                </c:pt>
                <c:pt idx="10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B7-4B14-AC11-0B56C4003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693408"/>
        <c:axId val="879704640"/>
      </c:barChart>
      <c:lineChart>
        <c:grouping val="standard"/>
        <c:varyColors val="0"/>
        <c:ser>
          <c:idx val="2"/>
          <c:order val="2"/>
          <c:tx>
            <c:strRef>
              <c:f>juni!$U$19</c:f>
              <c:strCache>
                <c:ptCount val="1"/>
                <c:pt idx="0">
                  <c:v>Ter Nu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juni!$R$20:$R$31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juni!$U$20:$U$31</c:f>
              <c:numCache>
                <c:formatCode>#,##0.00</c:formatCode>
                <c:ptCount val="12"/>
                <c:pt idx="0">
                  <c:v>688.17000000000007</c:v>
                </c:pt>
                <c:pt idx="1">
                  <c:v>660.50999999999988</c:v>
                </c:pt>
                <c:pt idx="2">
                  <c:v>385.43000000000018</c:v>
                </c:pt>
                <c:pt idx="3">
                  <c:v>62.8599999999999</c:v>
                </c:pt>
                <c:pt idx="4">
                  <c:v>13.32000000000005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B7-4B14-AC11-0B56C4003799}"/>
            </c:ext>
          </c:extLst>
        </c:ser>
        <c:ser>
          <c:idx val="3"/>
          <c:order val="3"/>
          <c:tx>
            <c:strRef>
              <c:f>juni!$V$19</c:f>
              <c:strCache>
                <c:ptCount val="1"/>
                <c:pt idx="0">
                  <c:v>Ter Vo Jaar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juni!$R$20:$R$31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juni!$V$20:$V$31</c:f>
              <c:numCache>
                <c:formatCode>0</c:formatCode>
                <c:ptCount val="12"/>
                <c:pt idx="0">
                  <c:v>373</c:v>
                </c:pt>
                <c:pt idx="1">
                  <c:v>270</c:v>
                </c:pt>
                <c:pt idx="2">
                  <c:v>221</c:v>
                </c:pt>
                <c:pt idx="3">
                  <c:v>86</c:v>
                </c:pt>
                <c:pt idx="4">
                  <c:v>17</c:v>
                </c:pt>
                <c:pt idx="5">
                  <c:v>35</c:v>
                </c:pt>
                <c:pt idx="6">
                  <c:v>104</c:v>
                </c:pt>
                <c:pt idx="7">
                  <c:v>197</c:v>
                </c:pt>
                <c:pt idx="8">
                  <c:v>264</c:v>
                </c:pt>
                <c:pt idx="9">
                  <c:v>199</c:v>
                </c:pt>
                <c:pt idx="10">
                  <c:v>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B7-4B14-AC11-0B56C4003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693408"/>
        <c:axId val="879704640"/>
      </c:lineChart>
      <c:catAx>
        <c:axId val="87969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704640"/>
        <c:crosses val="autoZero"/>
        <c:auto val="1"/>
        <c:lblAlgn val="ctr"/>
        <c:lblOffset val="100"/>
        <c:noMultiLvlLbl val="0"/>
      </c:catAx>
      <c:valAx>
        <c:axId val="87970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69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maand</a:t>
            </a:r>
          </a:p>
          <a:p>
            <a:pPr>
              <a:defRPr/>
            </a:pP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juli!#REF!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55A-4CAF-AEC8-DA2727E8E9A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juli!#REF!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55A-4CAF-AEC8-DA2727E8E9AE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juli!#REF!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B55A-4CAF-AEC8-DA2727E8E9AE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juli!#REF!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B55A-4CAF-AEC8-DA2727E8E9AE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juli!#REF!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B55A-4CAF-AEC8-DA2727E8E9AE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juli!#REF!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B55A-4CAF-AEC8-DA2727E8E9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9368640"/>
        <c:axId val="669367392"/>
      </c:barChart>
      <c:catAx>
        <c:axId val="669368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9367392"/>
        <c:crosses val="autoZero"/>
        <c:auto val="1"/>
        <c:lblAlgn val="ctr"/>
        <c:lblOffset val="100"/>
        <c:noMultiLvlLbl val="0"/>
      </c:catAx>
      <c:valAx>
        <c:axId val="6693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936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aug 2020 juli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juli!#REF!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B89-491F-BC84-A79801ED0A1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juli!#REF!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B89-491F-BC84-A79801ED0A14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juli!#REF!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BB89-491F-BC84-A79801ED0A14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juli!#REF!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BB89-491F-BC84-A79801ED0A14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juli!#REF!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BB89-491F-BC84-A79801ED0A14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juli!#REF!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BB89-491F-BC84-A79801ED0A1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9953392"/>
        <c:axId val="1209945488"/>
      </c:barChart>
      <c:catAx>
        <c:axId val="120995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09945488"/>
        <c:crosses val="autoZero"/>
        <c:auto val="1"/>
        <c:lblAlgn val="ctr"/>
        <c:lblOffset val="100"/>
        <c:noMultiLvlLbl val="0"/>
      </c:catAx>
      <c:valAx>
        <c:axId val="120994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099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 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juli!#REF!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3AA8-4E22-93A0-8604747ED400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juli!#REF!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3AA8-4E22-93A0-8604747ED400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juli!#REF!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3AA8-4E22-93A0-8604747ED400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juli!#REF!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3AA8-4E22-93A0-8604747ED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512895"/>
        <c:axId val="956513311"/>
      </c:lineChart>
      <c:catAx>
        <c:axId val="95651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3311"/>
        <c:crosses val="autoZero"/>
        <c:auto val="1"/>
        <c:lblAlgn val="ctr"/>
        <c:lblOffset val="100"/>
        <c:noMultiLvlLbl val="0"/>
      </c:catAx>
      <c:valAx>
        <c:axId val="95651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</a:t>
            </a:r>
            <a:r>
              <a:rPr lang="nl-NL" baseline="0"/>
              <a:t> Electra</a:t>
            </a:r>
            <a:endParaRPr lang="nl-NL"/>
          </a:p>
        </c:rich>
      </c:tx>
      <c:layout>
        <c:manualLayout>
          <c:xMode val="edge"/>
          <c:yMode val="edge"/>
          <c:x val="0.4176485397784491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juli!#REF!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04D-4F4F-A1B7-81FAE671C5D2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juli!#REF!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404D-4F4F-A1B7-81FAE671C5D2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juli!#REF!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404D-4F4F-A1B7-81FAE671C5D2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juli!#REF!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juli!#REF!</c15:sqref>
                        </c15:formulaRef>
                      </c:ext>
                    </c:extLst>
                    <c:strCache>
                      <c:ptCount val="1"/>
                      <c:pt idx="0">
                        <c:v>#VERW!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404D-4F4F-A1B7-81FAE671C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9693408"/>
        <c:axId val="879704640"/>
      </c:lineChart>
      <c:catAx>
        <c:axId val="87969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704640"/>
        <c:crosses val="autoZero"/>
        <c:auto val="1"/>
        <c:lblAlgn val="ctr"/>
        <c:lblOffset val="100"/>
        <c:noMultiLvlLbl val="0"/>
      </c:catAx>
      <c:valAx>
        <c:axId val="87970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69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Juli</a:t>
            </a:r>
          </a:p>
          <a:p>
            <a:pPr>
              <a:defRPr/>
            </a:pP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juli!$A$19</c:f>
              <c:strCache>
                <c:ptCount val="1"/>
                <c:pt idx="0">
                  <c:v>La Afn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juli!$A$20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8-43C8-B048-58758FD588AC}"/>
            </c:ext>
          </c:extLst>
        </c:ser>
        <c:ser>
          <c:idx val="1"/>
          <c:order val="1"/>
          <c:tx>
            <c:strRef>
              <c:f>juli!$B$19</c:f>
              <c:strCache>
                <c:ptCount val="1"/>
                <c:pt idx="0">
                  <c:v>Ho Afn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juli!$B$20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48-43C8-B048-58758FD588AC}"/>
            </c:ext>
          </c:extLst>
        </c:ser>
        <c:ser>
          <c:idx val="2"/>
          <c:order val="2"/>
          <c:tx>
            <c:strRef>
              <c:f>juli!$C$19</c:f>
              <c:strCache>
                <c:ptCount val="1"/>
                <c:pt idx="0">
                  <c:v>La 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juli!$C$20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48-43C8-B048-58758FD588AC}"/>
            </c:ext>
          </c:extLst>
        </c:ser>
        <c:ser>
          <c:idx val="3"/>
          <c:order val="3"/>
          <c:tx>
            <c:strRef>
              <c:f>juli!$D$19</c:f>
              <c:strCache>
                <c:ptCount val="1"/>
                <c:pt idx="0">
                  <c:v>Ho 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juli!$D$20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48-43C8-B048-58758FD588AC}"/>
            </c:ext>
          </c:extLst>
        </c:ser>
        <c:ser>
          <c:idx val="4"/>
          <c:order val="4"/>
          <c:tx>
            <c:strRef>
              <c:f>juli!$E$19</c:f>
              <c:strCache>
                <c:ptCount val="1"/>
                <c:pt idx="0">
                  <c:v>Tot Afn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juli!$E$20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48-43C8-B048-58758FD588AC}"/>
            </c:ext>
          </c:extLst>
        </c:ser>
        <c:ser>
          <c:idx val="5"/>
          <c:order val="5"/>
          <c:tx>
            <c:strRef>
              <c:f>juli!$F$19</c:f>
              <c:strCache>
                <c:ptCount val="1"/>
                <c:pt idx="0">
                  <c:v>Ter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juli!$F$20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48-43C8-B048-58758FD588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9368640"/>
        <c:axId val="669367392"/>
      </c:barChart>
      <c:catAx>
        <c:axId val="669368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9367392"/>
        <c:crosses val="autoZero"/>
        <c:auto val="1"/>
        <c:lblAlgn val="ctr"/>
        <c:lblOffset val="100"/>
        <c:noMultiLvlLbl val="0"/>
      </c:catAx>
      <c:valAx>
        <c:axId val="6693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936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Aug 2023 Juli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juli!$I$16</c:f>
              <c:strCache>
                <c:ptCount val="1"/>
                <c:pt idx="0">
                  <c:v>La Afn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juli!$I$17</c:f>
              <c:numCache>
                <c:formatCode>#,##0.00</c:formatCode>
                <c:ptCount val="1"/>
                <c:pt idx="0">
                  <c:v>56.728845449824163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D3-4000-9CBD-ED44AE70BDC3}"/>
            </c:ext>
          </c:extLst>
        </c:ser>
        <c:ser>
          <c:idx val="1"/>
          <c:order val="1"/>
          <c:tx>
            <c:strRef>
              <c:f>juli!$J$16</c:f>
              <c:strCache>
                <c:ptCount val="1"/>
                <c:pt idx="0">
                  <c:v>Ho Afn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juli!$J$17</c:f>
              <c:numCache>
                <c:formatCode>#,##0.00</c:formatCode>
                <c:ptCount val="1"/>
                <c:pt idx="0">
                  <c:v>43.271154550175851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D3-4000-9CBD-ED44AE70BDC3}"/>
            </c:ext>
          </c:extLst>
        </c:ser>
        <c:ser>
          <c:idx val="2"/>
          <c:order val="2"/>
          <c:tx>
            <c:strRef>
              <c:f>juli!$K$16</c:f>
              <c:strCache>
                <c:ptCount val="1"/>
                <c:pt idx="0">
                  <c:v>La 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juli!$K$17</c:f>
              <c:numCache>
                <c:formatCode>#,##0.00</c:formatCode>
                <c:ptCount val="1"/>
                <c:pt idx="0">
                  <c:v>45.359578398903459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D3-4000-9CBD-ED44AE70BDC3}"/>
            </c:ext>
          </c:extLst>
        </c:ser>
        <c:ser>
          <c:idx val="3"/>
          <c:order val="3"/>
          <c:tx>
            <c:strRef>
              <c:f>juli!$L$16</c:f>
              <c:strCache>
                <c:ptCount val="1"/>
                <c:pt idx="0">
                  <c:v>Ho 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juli!$L$17</c:f>
              <c:numCache>
                <c:formatCode>#,##0.00</c:formatCode>
                <c:ptCount val="1"/>
                <c:pt idx="0">
                  <c:v>108.7640583362423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D3-4000-9CBD-ED44AE70BDC3}"/>
            </c:ext>
          </c:extLst>
        </c:ser>
        <c:ser>
          <c:idx val="4"/>
          <c:order val="4"/>
          <c:tx>
            <c:strRef>
              <c:f>juli!$M$16</c:f>
              <c:strCache>
                <c:ptCount val="1"/>
                <c:pt idx="0">
                  <c:v>Tot Afn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juli!$M$17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D3-4000-9CBD-ED44AE70BDC3}"/>
            </c:ext>
          </c:extLst>
        </c:ser>
        <c:ser>
          <c:idx val="5"/>
          <c:order val="5"/>
          <c:tx>
            <c:strRef>
              <c:f>juli!$N$16</c:f>
              <c:strCache>
                <c:ptCount val="1"/>
                <c:pt idx="0">
                  <c:v>Tot Ter 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juli!$N$17</c:f>
              <c:numCache>
                <c:formatCode>#,##0.00</c:formatCode>
                <c:ptCount val="1"/>
                <c:pt idx="0">
                  <c:v>154.12363673514574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D3-4000-9CBD-ED44AE70BD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9953392"/>
        <c:axId val="1209945488"/>
      </c:barChart>
      <c:catAx>
        <c:axId val="120995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09945488"/>
        <c:crosses val="autoZero"/>
        <c:auto val="1"/>
        <c:lblAlgn val="ctr"/>
        <c:lblOffset val="100"/>
        <c:noMultiLvlLbl val="0"/>
      </c:catAx>
      <c:valAx>
        <c:axId val="120994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099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 Gas Aug 2023 Juli 2024</a:t>
            </a:r>
          </a:p>
        </c:rich>
      </c:tx>
      <c:layout>
        <c:manualLayout>
          <c:xMode val="edge"/>
          <c:yMode val="edge"/>
          <c:x val="0.28905504984828784"/>
          <c:y val="2.4630541871921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sept!$S$2:$S$3</c:f>
              <c:strCache>
                <c:ptCount val="2"/>
                <c:pt idx="0">
                  <c:v>Verbr</c:v>
                </c:pt>
                <c:pt idx="1">
                  <c:v>Nu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sept!$R$4:$R$15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sept!$S$4:$S$15</c:f>
              <c:numCache>
                <c:formatCode>#,##0.00</c:formatCode>
                <c:ptCount val="12"/>
                <c:pt idx="0">
                  <c:v>9.4799999999999986</c:v>
                </c:pt>
                <c:pt idx="1">
                  <c:v>9.7899999999999991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8-46F5-82F1-99FE7C8DA462}"/>
            </c:ext>
          </c:extLst>
        </c:ser>
        <c:ser>
          <c:idx val="1"/>
          <c:order val="1"/>
          <c:tx>
            <c:strRef>
              <c:f>sept!$T$2:$T$3</c:f>
              <c:strCache>
                <c:ptCount val="2"/>
                <c:pt idx="0">
                  <c:v>Verbr</c:v>
                </c:pt>
                <c:pt idx="1">
                  <c:v>Vorig Jaar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sept!$R$4:$R$15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sept!$T$4:$T$15</c:f>
              <c:numCache>
                <c:formatCode>General</c:formatCode>
                <c:ptCount val="12"/>
                <c:pt idx="0">
                  <c:v>10.510000000000218</c:v>
                </c:pt>
                <c:pt idx="1">
                  <c:v>6.4500000000007276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8-46F5-82F1-99FE7C8DA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12895"/>
        <c:axId val="956513311"/>
      </c:barChart>
      <c:lineChart>
        <c:grouping val="standard"/>
        <c:varyColors val="0"/>
        <c:ser>
          <c:idx val="2"/>
          <c:order val="2"/>
          <c:tx>
            <c:strRef>
              <c:f>sept!$U$2:$U$3</c:f>
              <c:strCache>
                <c:ptCount val="2"/>
                <c:pt idx="0">
                  <c:v>Graadd</c:v>
                </c:pt>
                <c:pt idx="1">
                  <c:v>Nu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sept!$R$4:$R$15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sept!$U$4:$U$15</c:f>
              <c:numCache>
                <c:formatCode>#,##0.00</c:formatCode>
                <c:ptCount val="12"/>
                <c:pt idx="0">
                  <c:v>27.84</c:v>
                </c:pt>
                <c:pt idx="1">
                  <c:v>27.2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08-46F5-82F1-99FE7C8DA462}"/>
            </c:ext>
          </c:extLst>
        </c:ser>
        <c:ser>
          <c:idx val="3"/>
          <c:order val="3"/>
          <c:tx>
            <c:strRef>
              <c:f>sept!$V$2:$V$3</c:f>
              <c:strCache>
                <c:ptCount val="2"/>
                <c:pt idx="0">
                  <c:v>Graadd</c:v>
                </c:pt>
                <c:pt idx="1">
                  <c:v>Vorig Jaar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sept!$R$4:$R$15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sept!$V$4:$V$15</c:f>
              <c:numCache>
                <c:formatCode>#,##0.00</c:formatCode>
                <c:ptCount val="12"/>
                <c:pt idx="0">
                  <c:v>2.9</c:v>
                </c:pt>
                <c:pt idx="1">
                  <c:v>93.36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08-46F5-82F1-99FE7C8DA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12895"/>
        <c:axId val="956513311"/>
      </c:lineChart>
      <c:catAx>
        <c:axId val="95651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3311"/>
        <c:crosses val="autoZero"/>
        <c:auto val="1"/>
        <c:lblAlgn val="ctr"/>
        <c:lblOffset val="100"/>
        <c:noMultiLvlLbl val="0"/>
      </c:catAx>
      <c:valAx>
        <c:axId val="95651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 Gas Aug 2023 Juli 2024</a:t>
            </a:r>
          </a:p>
        </c:rich>
      </c:tx>
      <c:layout>
        <c:manualLayout>
          <c:xMode val="edge"/>
          <c:yMode val="edge"/>
          <c:x val="0.28905504984828784"/>
          <c:y val="2.4630541871921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juli!$S$2:$S$3</c:f>
              <c:strCache>
                <c:ptCount val="2"/>
                <c:pt idx="0">
                  <c:v>Verbr</c:v>
                </c:pt>
                <c:pt idx="1">
                  <c:v>Nu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juli!$R$4:$R$15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juli!$S$4:$S$15</c:f>
              <c:numCache>
                <c:formatCode>#,##0.00</c:formatCode>
                <c:ptCount val="12"/>
                <c:pt idx="0">
                  <c:v>9.4799999999999986</c:v>
                </c:pt>
                <c:pt idx="1">
                  <c:v>9.7899999999999991</c:v>
                </c:pt>
                <c:pt idx="2">
                  <c:v>23.130000000000003</c:v>
                </c:pt>
                <c:pt idx="3">
                  <c:v>115.28</c:v>
                </c:pt>
                <c:pt idx="4">
                  <c:v>146.48999999999978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3-4831-97B0-65A473D03A97}"/>
            </c:ext>
          </c:extLst>
        </c:ser>
        <c:ser>
          <c:idx val="1"/>
          <c:order val="1"/>
          <c:tx>
            <c:strRef>
              <c:f>juli!$T$2:$T$3</c:f>
              <c:strCache>
                <c:ptCount val="2"/>
                <c:pt idx="0">
                  <c:v>Verbr</c:v>
                </c:pt>
                <c:pt idx="1">
                  <c:v>Vorig Jaar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juli!$R$4:$R$15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juli!$T$4:$T$15</c:f>
              <c:numCache>
                <c:formatCode>#,##0.00</c:formatCode>
                <c:ptCount val="12"/>
                <c:pt idx="0">
                  <c:v>10.510000000000218</c:v>
                </c:pt>
                <c:pt idx="1">
                  <c:v>6.4500000000007276</c:v>
                </c:pt>
                <c:pt idx="2">
                  <c:v>35.569999999999709</c:v>
                </c:pt>
                <c:pt idx="3">
                  <c:v>69.520000000000437</c:v>
                </c:pt>
                <c:pt idx="4">
                  <c:v>170.53999999999905</c:v>
                </c:pt>
                <c:pt idx="5">
                  <c:v>34.809999999999491</c:v>
                </c:pt>
                <c:pt idx="6">
                  <c:v>142.69000000000051</c:v>
                </c:pt>
                <c:pt idx="7">
                  <c:v>83.3700000000008</c:v>
                </c:pt>
                <c:pt idx="8">
                  <c:v>63.670000000000073</c:v>
                </c:pt>
                <c:pt idx="9">
                  <c:v>9.9899999999997817</c:v>
                </c:pt>
                <c:pt idx="10">
                  <c:v>9.3800000000000008</c:v>
                </c:pt>
                <c:pt idx="11">
                  <c:v>9.5500000000000007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3-4831-97B0-65A473D03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12895"/>
        <c:axId val="956513311"/>
      </c:barChart>
      <c:lineChart>
        <c:grouping val="standard"/>
        <c:varyColors val="0"/>
        <c:ser>
          <c:idx val="2"/>
          <c:order val="2"/>
          <c:tx>
            <c:strRef>
              <c:f>juli!$U$2:$U$3</c:f>
              <c:strCache>
                <c:ptCount val="2"/>
                <c:pt idx="0">
                  <c:v>Graadd</c:v>
                </c:pt>
                <c:pt idx="1">
                  <c:v>Nu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juli!$R$4:$R$15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juli!$U$4:$U$15</c:f>
              <c:numCache>
                <c:formatCode>#,##0.00</c:formatCode>
                <c:ptCount val="12"/>
                <c:pt idx="0">
                  <c:v>27.84</c:v>
                </c:pt>
                <c:pt idx="1">
                  <c:v>27.2</c:v>
                </c:pt>
                <c:pt idx="2">
                  <c:v>144.4</c:v>
                </c:pt>
                <c:pt idx="3">
                  <c:v>344.41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C3-4831-97B0-65A473D03A97}"/>
            </c:ext>
          </c:extLst>
        </c:ser>
        <c:ser>
          <c:idx val="3"/>
          <c:order val="3"/>
          <c:tx>
            <c:strRef>
              <c:f>juli!$V$2:$V$3</c:f>
              <c:strCache>
                <c:ptCount val="2"/>
                <c:pt idx="0">
                  <c:v>Graadd</c:v>
                </c:pt>
                <c:pt idx="1">
                  <c:v>Vorig Jaar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juli!$R$4:$R$15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juli!$V$4:$V$15</c:f>
              <c:numCache>
                <c:formatCode>#,##0.00</c:formatCode>
                <c:ptCount val="12"/>
                <c:pt idx="0">
                  <c:v>2.9</c:v>
                </c:pt>
                <c:pt idx="1">
                  <c:v>93.36</c:v>
                </c:pt>
                <c:pt idx="2">
                  <c:v>134</c:v>
                </c:pt>
                <c:pt idx="3">
                  <c:v>299.86</c:v>
                </c:pt>
                <c:pt idx="4">
                  <c:v>474.1</c:v>
                </c:pt>
                <c:pt idx="5">
                  <c:v>435.82</c:v>
                </c:pt>
                <c:pt idx="6">
                  <c:v>385.77</c:v>
                </c:pt>
                <c:pt idx="7">
                  <c:v>330.6</c:v>
                </c:pt>
                <c:pt idx="8">
                  <c:v>214.96</c:v>
                </c:pt>
                <c:pt idx="9">
                  <c:v>97.28</c:v>
                </c:pt>
                <c:pt idx="10">
                  <c:v>8.56</c:v>
                </c:pt>
                <c:pt idx="11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C3-4831-97B0-65A473D03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12895"/>
        <c:axId val="956513311"/>
      </c:lineChart>
      <c:catAx>
        <c:axId val="95651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3311"/>
        <c:crosses val="autoZero"/>
        <c:auto val="1"/>
        <c:lblAlgn val="ctr"/>
        <c:lblOffset val="100"/>
        <c:noMultiLvlLbl val="0"/>
      </c:catAx>
      <c:valAx>
        <c:axId val="95651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651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</a:t>
            </a:r>
            <a:r>
              <a:rPr lang="nl-NL" baseline="0"/>
              <a:t> Electra  Aug 2023 Juli 2024</a:t>
            </a:r>
            <a:endParaRPr lang="nl-NL"/>
          </a:p>
        </c:rich>
      </c:tx>
      <c:layout>
        <c:manualLayout>
          <c:xMode val="edge"/>
          <c:yMode val="edge"/>
          <c:x val="0.29680261832829802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juli!$S$19</c:f>
              <c:strCache>
                <c:ptCount val="1"/>
                <c:pt idx="0">
                  <c:v>Afn Nu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juli!$R$20:$R$31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juli!$S$20:$S$31</c:f>
              <c:numCache>
                <c:formatCode>#,##0.00</c:formatCode>
                <c:ptCount val="12"/>
                <c:pt idx="0">
                  <c:v>308.32000000000005</c:v>
                </c:pt>
                <c:pt idx="1">
                  <c:v>153.4</c:v>
                </c:pt>
                <c:pt idx="2">
                  <c:v>84.600000000000023</c:v>
                </c:pt>
                <c:pt idx="3">
                  <c:v>410.89999999999986</c:v>
                </c:pt>
                <c:pt idx="4">
                  <c:v>217.34999999999945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C-4D6F-BD2E-27C68FDEA85C}"/>
            </c:ext>
          </c:extLst>
        </c:ser>
        <c:ser>
          <c:idx val="1"/>
          <c:order val="1"/>
          <c:tx>
            <c:strRef>
              <c:f>juli!$T$19</c:f>
              <c:strCache>
                <c:ptCount val="1"/>
                <c:pt idx="0">
                  <c:v>Afn Vo Jaar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juli!$R$20:$R$31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juli!$T$20:$T$31</c:f>
              <c:numCache>
                <c:formatCode>0</c:formatCode>
                <c:ptCount val="12"/>
                <c:pt idx="0">
                  <c:v>402</c:v>
                </c:pt>
                <c:pt idx="1">
                  <c:v>244</c:v>
                </c:pt>
                <c:pt idx="2">
                  <c:v>108</c:v>
                </c:pt>
                <c:pt idx="3">
                  <c:v>218</c:v>
                </c:pt>
                <c:pt idx="4">
                  <c:v>435</c:v>
                </c:pt>
                <c:pt idx="5">
                  <c:v>125</c:v>
                </c:pt>
                <c:pt idx="6">
                  <c:v>252</c:v>
                </c:pt>
                <c:pt idx="7">
                  <c:v>201</c:v>
                </c:pt>
                <c:pt idx="8">
                  <c:v>167</c:v>
                </c:pt>
                <c:pt idx="9">
                  <c:v>137</c:v>
                </c:pt>
                <c:pt idx="10">
                  <c:v>155</c:v>
                </c:pt>
                <c:pt idx="11">
                  <c:v>230.73000000000002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C-4D6F-BD2E-27C68FDEA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693408"/>
        <c:axId val="879704640"/>
      </c:barChart>
      <c:lineChart>
        <c:grouping val="standard"/>
        <c:varyColors val="0"/>
        <c:ser>
          <c:idx val="2"/>
          <c:order val="2"/>
          <c:tx>
            <c:strRef>
              <c:f>juli!$U$19</c:f>
              <c:strCache>
                <c:ptCount val="1"/>
                <c:pt idx="0">
                  <c:v>Ter Nu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juli!$R$20:$R$31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juli!$U$20:$U$31</c:f>
              <c:numCache>
                <c:formatCode>#,##0.00</c:formatCode>
                <c:ptCount val="12"/>
                <c:pt idx="0">
                  <c:v>688.17000000000007</c:v>
                </c:pt>
                <c:pt idx="1">
                  <c:v>660.50999999999988</c:v>
                </c:pt>
                <c:pt idx="2">
                  <c:v>385.43000000000018</c:v>
                </c:pt>
                <c:pt idx="3">
                  <c:v>62.8599999999999</c:v>
                </c:pt>
                <c:pt idx="4">
                  <c:v>13.32000000000005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0C-4D6F-BD2E-27C68FDEA85C}"/>
            </c:ext>
          </c:extLst>
        </c:ser>
        <c:ser>
          <c:idx val="3"/>
          <c:order val="3"/>
          <c:tx>
            <c:strRef>
              <c:f>juli!$V$19</c:f>
              <c:strCache>
                <c:ptCount val="1"/>
                <c:pt idx="0">
                  <c:v>Ter Vo Jaar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juli!$R$20:$R$31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juli!$V$20:$V$31</c:f>
              <c:numCache>
                <c:formatCode>0</c:formatCode>
                <c:ptCount val="12"/>
                <c:pt idx="0">
                  <c:v>373</c:v>
                </c:pt>
                <c:pt idx="1">
                  <c:v>270</c:v>
                </c:pt>
                <c:pt idx="2">
                  <c:v>221</c:v>
                </c:pt>
                <c:pt idx="3">
                  <c:v>86</c:v>
                </c:pt>
                <c:pt idx="4">
                  <c:v>17</c:v>
                </c:pt>
                <c:pt idx="5">
                  <c:v>35</c:v>
                </c:pt>
                <c:pt idx="6">
                  <c:v>104</c:v>
                </c:pt>
                <c:pt idx="7">
                  <c:v>197</c:v>
                </c:pt>
                <c:pt idx="8">
                  <c:v>264</c:v>
                </c:pt>
                <c:pt idx="9">
                  <c:v>199</c:v>
                </c:pt>
                <c:pt idx="10">
                  <c:v>630</c:v>
                </c:pt>
                <c:pt idx="11">
                  <c:v>777.2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0C-4D6F-BD2E-27C68FDEA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693408"/>
        <c:axId val="879704640"/>
      </c:lineChart>
      <c:catAx>
        <c:axId val="87969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704640"/>
        <c:crosses val="autoZero"/>
        <c:auto val="1"/>
        <c:lblAlgn val="ctr"/>
        <c:lblOffset val="100"/>
        <c:noMultiLvlLbl val="0"/>
      </c:catAx>
      <c:valAx>
        <c:axId val="87970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69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</a:t>
            </a:r>
            <a:r>
              <a:rPr lang="nl-NL" baseline="0"/>
              <a:t> Electra  Aug 2023 Juli 2024</a:t>
            </a:r>
            <a:endParaRPr lang="nl-NL"/>
          </a:p>
        </c:rich>
      </c:tx>
      <c:layout>
        <c:manualLayout>
          <c:xMode val="edge"/>
          <c:yMode val="edge"/>
          <c:x val="0.29680261832829802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sept!$S$19</c:f>
              <c:strCache>
                <c:ptCount val="1"/>
                <c:pt idx="0">
                  <c:v>Afn Nu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sept!$R$20:$R$31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sept!$S$20:$S$31</c:f>
              <c:numCache>
                <c:formatCode>#,##0.00</c:formatCode>
                <c:ptCount val="12"/>
                <c:pt idx="0">
                  <c:v>308.32000000000005</c:v>
                </c:pt>
                <c:pt idx="1">
                  <c:v>153.4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5-408A-A044-715909BEAB82}"/>
            </c:ext>
          </c:extLst>
        </c:ser>
        <c:ser>
          <c:idx val="1"/>
          <c:order val="1"/>
          <c:tx>
            <c:strRef>
              <c:f>sept!$T$19</c:f>
              <c:strCache>
                <c:ptCount val="1"/>
                <c:pt idx="0">
                  <c:v>Afn Vo Jaar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sept!$R$20:$R$31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sept!$T$20:$T$31</c:f>
              <c:numCache>
                <c:formatCode>0</c:formatCode>
                <c:ptCount val="12"/>
                <c:pt idx="0">
                  <c:v>402</c:v>
                </c:pt>
                <c:pt idx="1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C5-408A-A044-715909BEA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693408"/>
        <c:axId val="879704640"/>
      </c:barChart>
      <c:lineChart>
        <c:grouping val="standard"/>
        <c:varyColors val="0"/>
        <c:ser>
          <c:idx val="2"/>
          <c:order val="2"/>
          <c:tx>
            <c:strRef>
              <c:f>sept!$U$19</c:f>
              <c:strCache>
                <c:ptCount val="1"/>
                <c:pt idx="0">
                  <c:v>Ter Nu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sept!$R$20:$R$31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sept!$U$20:$U$31</c:f>
              <c:numCache>
                <c:formatCode>#,##0.00</c:formatCode>
                <c:ptCount val="12"/>
                <c:pt idx="0">
                  <c:v>688.17000000000007</c:v>
                </c:pt>
                <c:pt idx="1">
                  <c:v>660.50999999999988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C5-408A-A044-715909BEAB82}"/>
            </c:ext>
          </c:extLst>
        </c:ser>
        <c:ser>
          <c:idx val="3"/>
          <c:order val="3"/>
          <c:tx>
            <c:strRef>
              <c:f>sept!$V$19</c:f>
              <c:strCache>
                <c:ptCount val="1"/>
                <c:pt idx="0">
                  <c:v>Ter Vo Jaar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sept!$R$20:$R$31</c:f>
              <c:strCache>
                <c:ptCount val="12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Maart</c:v>
                </c:pt>
                <c:pt idx="8">
                  <c:v>April</c:v>
                </c:pt>
                <c:pt idx="9">
                  <c:v>Mei</c:v>
                </c:pt>
                <c:pt idx="10">
                  <c:v>Juni</c:v>
                </c:pt>
                <c:pt idx="11">
                  <c:v>Juli</c:v>
                </c:pt>
              </c:strCache>
            </c:strRef>
          </c:cat>
          <c:val>
            <c:numRef>
              <c:f>sept!$V$20:$V$31</c:f>
              <c:numCache>
                <c:formatCode>0</c:formatCode>
                <c:ptCount val="12"/>
                <c:pt idx="0">
                  <c:v>373</c:v>
                </c:pt>
                <c:pt idx="1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C5-408A-A044-715909BEA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693408"/>
        <c:axId val="879704640"/>
      </c:lineChart>
      <c:catAx>
        <c:axId val="87969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704640"/>
        <c:crosses val="autoZero"/>
        <c:auto val="1"/>
        <c:lblAlgn val="ctr"/>
        <c:lblOffset val="100"/>
        <c:noMultiLvlLbl val="0"/>
      </c:catAx>
      <c:valAx>
        <c:axId val="87970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7969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 /><Relationship Id="rId2" Type="http://schemas.openxmlformats.org/officeDocument/2006/relationships/chart" Target="../charts/chart2.xml" /><Relationship Id="rId1" Type="http://schemas.openxmlformats.org/officeDocument/2006/relationships/chart" Target="../charts/chart1.xml" /><Relationship Id="rId5" Type="http://schemas.openxmlformats.org/officeDocument/2006/relationships/chart" Target="../charts/chart5.xml" /><Relationship Id="rId4" Type="http://schemas.openxmlformats.org/officeDocument/2006/relationships/chart" Target="../charts/chart4.xml" 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7.xml" /><Relationship Id="rId3" Type="http://schemas.openxmlformats.org/officeDocument/2006/relationships/chart" Target="../charts/chart52.xml" /><Relationship Id="rId7" Type="http://schemas.openxmlformats.org/officeDocument/2006/relationships/chart" Target="../charts/chart56.xml" /><Relationship Id="rId2" Type="http://schemas.openxmlformats.org/officeDocument/2006/relationships/chart" Target="../charts/chart51.xml" /><Relationship Id="rId1" Type="http://schemas.openxmlformats.org/officeDocument/2006/relationships/chart" Target="../charts/chart50.xml" /><Relationship Id="rId6" Type="http://schemas.openxmlformats.org/officeDocument/2006/relationships/chart" Target="../charts/chart55.xml" /><Relationship Id="rId5" Type="http://schemas.openxmlformats.org/officeDocument/2006/relationships/chart" Target="../charts/chart54.xml" /><Relationship Id="rId4" Type="http://schemas.openxmlformats.org/officeDocument/2006/relationships/chart" Target="../charts/chart53.xml" 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 /><Relationship Id="rId13" Type="http://schemas.openxmlformats.org/officeDocument/2006/relationships/chart" Target="../charts/chart70.xml" /><Relationship Id="rId3" Type="http://schemas.openxmlformats.org/officeDocument/2006/relationships/chart" Target="../charts/chart60.xml" /><Relationship Id="rId7" Type="http://schemas.openxmlformats.org/officeDocument/2006/relationships/chart" Target="../charts/chart64.xml" /><Relationship Id="rId12" Type="http://schemas.openxmlformats.org/officeDocument/2006/relationships/chart" Target="../charts/chart69.xml" /><Relationship Id="rId2" Type="http://schemas.openxmlformats.org/officeDocument/2006/relationships/chart" Target="../charts/chart59.xml" /><Relationship Id="rId16" Type="http://schemas.openxmlformats.org/officeDocument/2006/relationships/chart" Target="../charts/chart73.xml" /><Relationship Id="rId1" Type="http://schemas.openxmlformats.org/officeDocument/2006/relationships/chart" Target="../charts/chart58.xml" /><Relationship Id="rId6" Type="http://schemas.openxmlformats.org/officeDocument/2006/relationships/chart" Target="../charts/chart63.xml" /><Relationship Id="rId11" Type="http://schemas.openxmlformats.org/officeDocument/2006/relationships/chart" Target="../charts/chart68.xml" /><Relationship Id="rId5" Type="http://schemas.openxmlformats.org/officeDocument/2006/relationships/chart" Target="../charts/chart62.xml" /><Relationship Id="rId15" Type="http://schemas.openxmlformats.org/officeDocument/2006/relationships/chart" Target="../charts/chart72.xml" /><Relationship Id="rId10" Type="http://schemas.openxmlformats.org/officeDocument/2006/relationships/chart" Target="../charts/chart67.xml" /><Relationship Id="rId4" Type="http://schemas.openxmlformats.org/officeDocument/2006/relationships/chart" Target="../charts/chart61.xml" /><Relationship Id="rId9" Type="http://schemas.openxmlformats.org/officeDocument/2006/relationships/chart" Target="../charts/chart66.xml" /><Relationship Id="rId14" Type="http://schemas.openxmlformats.org/officeDocument/2006/relationships/chart" Target="../charts/chart71.xml" 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1.xml" /><Relationship Id="rId3" Type="http://schemas.openxmlformats.org/officeDocument/2006/relationships/chart" Target="../charts/chart76.xml" /><Relationship Id="rId7" Type="http://schemas.openxmlformats.org/officeDocument/2006/relationships/chart" Target="../charts/chart80.xml" /><Relationship Id="rId2" Type="http://schemas.openxmlformats.org/officeDocument/2006/relationships/chart" Target="../charts/chart75.xml" /><Relationship Id="rId1" Type="http://schemas.openxmlformats.org/officeDocument/2006/relationships/chart" Target="../charts/chart74.xml" /><Relationship Id="rId6" Type="http://schemas.openxmlformats.org/officeDocument/2006/relationships/chart" Target="../charts/chart79.xml" /><Relationship Id="rId5" Type="http://schemas.openxmlformats.org/officeDocument/2006/relationships/chart" Target="../charts/chart78.xml" /><Relationship Id="rId4" Type="http://schemas.openxmlformats.org/officeDocument/2006/relationships/chart" Target="../charts/chart77.xml" 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 /><Relationship Id="rId2" Type="http://schemas.openxmlformats.org/officeDocument/2006/relationships/chart" Target="../charts/chart7.xml" /><Relationship Id="rId1" Type="http://schemas.openxmlformats.org/officeDocument/2006/relationships/chart" Target="../charts/chart6.xml" /><Relationship Id="rId4" Type="http://schemas.openxmlformats.org/officeDocument/2006/relationships/chart" Target="../charts/chart9.xml" 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 /><Relationship Id="rId2" Type="http://schemas.openxmlformats.org/officeDocument/2006/relationships/chart" Target="../charts/chart11.xml" /><Relationship Id="rId1" Type="http://schemas.openxmlformats.org/officeDocument/2006/relationships/chart" Target="../charts/chart10.xml" /><Relationship Id="rId4" Type="http://schemas.openxmlformats.org/officeDocument/2006/relationships/chart" Target="../charts/chart13.xml" 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 /><Relationship Id="rId2" Type="http://schemas.openxmlformats.org/officeDocument/2006/relationships/chart" Target="../charts/chart15.xml" /><Relationship Id="rId1" Type="http://schemas.openxmlformats.org/officeDocument/2006/relationships/chart" Target="../charts/chart14.xml" /><Relationship Id="rId4" Type="http://schemas.openxmlformats.org/officeDocument/2006/relationships/chart" Target="../charts/chart17.xml" 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 /><Relationship Id="rId2" Type="http://schemas.openxmlformats.org/officeDocument/2006/relationships/chart" Target="../charts/chart19.xml" /><Relationship Id="rId1" Type="http://schemas.openxmlformats.org/officeDocument/2006/relationships/chart" Target="../charts/chart18.xml" /><Relationship Id="rId4" Type="http://schemas.openxmlformats.org/officeDocument/2006/relationships/chart" Target="../charts/chart21.xml" 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 /><Relationship Id="rId2" Type="http://schemas.openxmlformats.org/officeDocument/2006/relationships/chart" Target="../charts/chart23.xml" /><Relationship Id="rId1" Type="http://schemas.openxmlformats.org/officeDocument/2006/relationships/chart" Target="../charts/chart22.xml" /><Relationship Id="rId4" Type="http://schemas.openxmlformats.org/officeDocument/2006/relationships/chart" Target="../charts/chart25.xml" 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 /><Relationship Id="rId3" Type="http://schemas.openxmlformats.org/officeDocument/2006/relationships/chart" Target="../charts/chart28.xml" /><Relationship Id="rId7" Type="http://schemas.openxmlformats.org/officeDocument/2006/relationships/chart" Target="../charts/chart32.xml" /><Relationship Id="rId2" Type="http://schemas.openxmlformats.org/officeDocument/2006/relationships/chart" Target="../charts/chart27.xml" /><Relationship Id="rId1" Type="http://schemas.openxmlformats.org/officeDocument/2006/relationships/chart" Target="../charts/chart26.xml" /><Relationship Id="rId6" Type="http://schemas.openxmlformats.org/officeDocument/2006/relationships/chart" Target="../charts/chart31.xml" /><Relationship Id="rId5" Type="http://schemas.openxmlformats.org/officeDocument/2006/relationships/chart" Target="../charts/chart30.xml" /><Relationship Id="rId4" Type="http://schemas.openxmlformats.org/officeDocument/2006/relationships/chart" Target="../charts/chart29.xml" 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1.xml" /><Relationship Id="rId3" Type="http://schemas.openxmlformats.org/officeDocument/2006/relationships/chart" Target="../charts/chart36.xml" /><Relationship Id="rId7" Type="http://schemas.openxmlformats.org/officeDocument/2006/relationships/chart" Target="../charts/chart40.xml" /><Relationship Id="rId2" Type="http://schemas.openxmlformats.org/officeDocument/2006/relationships/chart" Target="../charts/chart35.xml" /><Relationship Id="rId1" Type="http://schemas.openxmlformats.org/officeDocument/2006/relationships/chart" Target="../charts/chart34.xml" /><Relationship Id="rId6" Type="http://schemas.openxmlformats.org/officeDocument/2006/relationships/chart" Target="../charts/chart39.xml" /><Relationship Id="rId5" Type="http://schemas.openxmlformats.org/officeDocument/2006/relationships/chart" Target="../charts/chart38.xml" /><Relationship Id="rId4" Type="http://schemas.openxmlformats.org/officeDocument/2006/relationships/chart" Target="../charts/chart37.xml" 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9.xml" /><Relationship Id="rId3" Type="http://schemas.openxmlformats.org/officeDocument/2006/relationships/chart" Target="../charts/chart44.xml" /><Relationship Id="rId7" Type="http://schemas.openxmlformats.org/officeDocument/2006/relationships/chart" Target="../charts/chart48.xml" /><Relationship Id="rId2" Type="http://schemas.openxmlformats.org/officeDocument/2006/relationships/chart" Target="../charts/chart43.xml" /><Relationship Id="rId1" Type="http://schemas.openxmlformats.org/officeDocument/2006/relationships/chart" Target="../charts/chart42.xml" /><Relationship Id="rId6" Type="http://schemas.openxmlformats.org/officeDocument/2006/relationships/chart" Target="../charts/chart47.xml" /><Relationship Id="rId5" Type="http://schemas.openxmlformats.org/officeDocument/2006/relationships/chart" Target="../charts/chart46.xml" /><Relationship Id="rId4" Type="http://schemas.openxmlformats.org/officeDocument/2006/relationships/chart" Target="../charts/chart45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32</xdr:row>
      <xdr:rowOff>121920</xdr:rowOff>
    </xdr:from>
    <xdr:to>
      <xdr:col>8</xdr:col>
      <xdr:colOff>421005</xdr:colOff>
      <xdr:row>43</xdr:row>
      <xdr:rowOff>51435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9B88119-BCA6-41D3-A5ED-5583D8B7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99060</xdr:colOff>
      <xdr:row>14</xdr:row>
      <xdr:rowOff>160020</xdr:rowOff>
    </xdr:from>
    <xdr:to>
      <xdr:col>14</xdr:col>
      <xdr:colOff>525780</xdr:colOff>
      <xdr:row>27</xdr:row>
      <xdr:rowOff>114300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FB56CC6C-3F20-4B22-9ACD-7FC1EF0A9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</xdr:colOff>
      <xdr:row>29</xdr:row>
      <xdr:rowOff>15240</xdr:rowOff>
    </xdr:from>
    <xdr:to>
      <xdr:col>5</xdr:col>
      <xdr:colOff>381000</xdr:colOff>
      <xdr:row>44</xdr:row>
      <xdr:rowOff>68580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BDCBA0CB-487B-47E5-A44A-0FC7CDAF1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28</xdr:row>
      <xdr:rowOff>190500</xdr:rowOff>
    </xdr:from>
    <xdr:to>
      <xdr:col>14</xdr:col>
      <xdr:colOff>533400</xdr:colOff>
      <xdr:row>44</xdr:row>
      <xdr:rowOff>68580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75E7F40C-5C39-4089-A50F-2198B9818B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5</xdr:col>
      <xdr:colOff>411480</xdr:colOff>
      <xdr:row>28</xdr:row>
      <xdr:rowOff>129540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A892B327-FF43-4135-BC38-A514FC7F38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17</xdr:row>
      <xdr:rowOff>182880</xdr:rowOff>
    </xdr:from>
    <xdr:to>
      <xdr:col>5</xdr:col>
      <xdr:colOff>586740</xdr:colOff>
      <xdr:row>29</xdr:row>
      <xdr:rowOff>30480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70FC0A6-9BF0-4E41-ACA7-EB5AEF5FAC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167640</xdr:colOff>
      <xdr:row>14</xdr:row>
      <xdr:rowOff>182880</xdr:rowOff>
    </xdr:from>
    <xdr:to>
      <xdr:col>14</xdr:col>
      <xdr:colOff>594360</xdr:colOff>
      <xdr:row>27</xdr:row>
      <xdr:rowOff>137160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3AE3E1A0-67E8-4320-BADD-12019F3A7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68580</xdr:colOff>
      <xdr:row>29</xdr:row>
      <xdr:rowOff>0</xdr:rowOff>
    </xdr:from>
    <xdr:to>
      <xdr:col>5</xdr:col>
      <xdr:colOff>563880</xdr:colOff>
      <xdr:row>44</xdr:row>
      <xdr:rowOff>121920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94639152-D980-4D11-87A8-966DA1C62A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28</xdr:row>
      <xdr:rowOff>190500</xdr:rowOff>
    </xdr:from>
    <xdr:to>
      <xdr:col>14</xdr:col>
      <xdr:colOff>167640</xdr:colOff>
      <xdr:row>42</xdr:row>
      <xdr:rowOff>160020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BF009FF7-E272-4BFF-A285-A9137BB0A7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</xdr:colOff>
      <xdr:row>17</xdr:row>
      <xdr:rowOff>182880</xdr:rowOff>
    </xdr:from>
    <xdr:to>
      <xdr:col>5</xdr:col>
      <xdr:colOff>586740</xdr:colOff>
      <xdr:row>29</xdr:row>
      <xdr:rowOff>30480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4ECB7B83-5493-4BA2-94B6-BD7F17AE13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167640</xdr:colOff>
      <xdr:row>14</xdr:row>
      <xdr:rowOff>182880</xdr:rowOff>
    </xdr:from>
    <xdr:to>
      <xdr:col>14</xdr:col>
      <xdr:colOff>594360</xdr:colOff>
      <xdr:row>27</xdr:row>
      <xdr:rowOff>137160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A50581E4-ED43-4E91-A938-648F80B053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68580</xdr:colOff>
      <xdr:row>29</xdr:row>
      <xdr:rowOff>0</xdr:rowOff>
    </xdr:from>
    <xdr:to>
      <xdr:col>5</xdr:col>
      <xdr:colOff>563880</xdr:colOff>
      <xdr:row>44</xdr:row>
      <xdr:rowOff>121920</xdr:rowOff>
    </xdr:to>
    <xdr:graphicFrame macro="">
      <xdr:nvGraphicFramePr>
        <xdr:cNvPr id="8" name="Grafiek 7">
          <a:extLst>
            <a:ext uri="{FF2B5EF4-FFF2-40B4-BE49-F238E27FC236}">
              <a16:creationId xmlns:a16="http://schemas.microsoft.com/office/drawing/2014/main" id="{112EF622-FFBC-4367-ADF2-437B24C65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28</xdr:row>
      <xdr:rowOff>190500</xdr:rowOff>
    </xdr:from>
    <xdr:to>
      <xdr:col>15</xdr:col>
      <xdr:colOff>0</xdr:colOff>
      <xdr:row>44</xdr:row>
      <xdr:rowOff>83820</xdr:rowOff>
    </xdr:to>
    <xdr:graphicFrame macro="">
      <xdr:nvGraphicFramePr>
        <xdr:cNvPr id="9" name="Grafiek 8">
          <a:extLst>
            <a:ext uri="{FF2B5EF4-FFF2-40B4-BE49-F238E27FC236}">
              <a16:creationId xmlns:a16="http://schemas.microsoft.com/office/drawing/2014/main" id="{0F9306A1-F4B1-4CD8-9950-4147905C96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17</xdr:row>
      <xdr:rowOff>182880</xdr:rowOff>
    </xdr:from>
    <xdr:to>
      <xdr:col>5</xdr:col>
      <xdr:colOff>586740</xdr:colOff>
      <xdr:row>29</xdr:row>
      <xdr:rowOff>30480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6DB41361-759A-4161-80A9-BB108B95B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167640</xdr:colOff>
      <xdr:row>14</xdr:row>
      <xdr:rowOff>182880</xdr:rowOff>
    </xdr:from>
    <xdr:to>
      <xdr:col>14</xdr:col>
      <xdr:colOff>594360</xdr:colOff>
      <xdr:row>27</xdr:row>
      <xdr:rowOff>137160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92AC955D-4AC5-4D0E-8283-5C6435096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68580</xdr:colOff>
      <xdr:row>29</xdr:row>
      <xdr:rowOff>0</xdr:rowOff>
    </xdr:from>
    <xdr:to>
      <xdr:col>5</xdr:col>
      <xdr:colOff>563880</xdr:colOff>
      <xdr:row>44</xdr:row>
      <xdr:rowOff>121920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B207266B-5C03-4C8D-9900-AD048A2BA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28</xdr:row>
      <xdr:rowOff>190500</xdr:rowOff>
    </xdr:from>
    <xdr:to>
      <xdr:col>14</xdr:col>
      <xdr:colOff>167640</xdr:colOff>
      <xdr:row>42</xdr:row>
      <xdr:rowOff>160020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F342418E-C519-46AC-9EDE-CD868810C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</xdr:colOff>
      <xdr:row>17</xdr:row>
      <xdr:rowOff>182880</xdr:rowOff>
    </xdr:from>
    <xdr:to>
      <xdr:col>5</xdr:col>
      <xdr:colOff>586740</xdr:colOff>
      <xdr:row>29</xdr:row>
      <xdr:rowOff>30480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3EE2D32D-BD92-4586-AF71-10713FBA8C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167640</xdr:colOff>
      <xdr:row>14</xdr:row>
      <xdr:rowOff>182880</xdr:rowOff>
    </xdr:from>
    <xdr:to>
      <xdr:col>14</xdr:col>
      <xdr:colOff>594360</xdr:colOff>
      <xdr:row>27</xdr:row>
      <xdr:rowOff>137160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A4B72D19-1660-4798-B781-3F89AFC9F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68580</xdr:colOff>
      <xdr:row>29</xdr:row>
      <xdr:rowOff>0</xdr:rowOff>
    </xdr:from>
    <xdr:to>
      <xdr:col>5</xdr:col>
      <xdr:colOff>563880</xdr:colOff>
      <xdr:row>44</xdr:row>
      <xdr:rowOff>121920</xdr:rowOff>
    </xdr:to>
    <xdr:graphicFrame macro="">
      <xdr:nvGraphicFramePr>
        <xdr:cNvPr id="8" name="Grafiek 7">
          <a:extLst>
            <a:ext uri="{FF2B5EF4-FFF2-40B4-BE49-F238E27FC236}">
              <a16:creationId xmlns:a16="http://schemas.microsoft.com/office/drawing/2014/main" id="{ADEB6FB8-268D-4BFA-A06A-96182F76D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28</xdr:row>
      <xdr:rowOff>190500</xdr:rowOff>
    </xdr:from>
    <xdr:to>
      <xdr:col>14</xdr:col>
      <xdr:colOff>167640</xdr:colOff>
      <xdr:row>42</xdr:row>
      <xdr:rowOff>160020</xdr:rowOff>
    </xdr:to>
    <xdr:graphicFrame macro="">
      <xdr:nvGraphicFramePr>
        <xdr:cNvPr id="9" name="Grafiek 8">
          <a:extLst>
            <a:ext uri="{FF2B5EF4-FFF2-40B4-BE49-F238E27FC236}">
              <a16:creationId xmlns:a16="http://schemas.microsoft.com/office/drawing/2014/main" id="{72A54E09-CCB5-4CC8-ACCF-1BEE218B8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15240</xdr:colOff>
      <xdr:row>17</xdr:row>
      <xdr:rowOff>182880</xdr:rowOff>
    </xdr:from>
    <xdr:to>
      <xdr:col>5</xdr:col>
      <xdr:colOff>586740</xdr:colOff>
      <xdr:row>29</xdr:row>
      <xdr:rowOff>30480</xdr:rowOff>
    </xdr:to>
    <xdr:graphicFrame macro="">
      <xdr:nvGraphicFramePr>
        <xdr:cNvPr id="10" name="Grafiek 9">
          <a:extLst>
            <a:ext uri="{FF2B5EF4-FFF2-40B4-BE49-F238E27FC236}">
              <a16:creationId xmlns:a16="http://schemas.microsoft.com/office/drawing/2014/main" id="{50B3E603-7D24-4C00-8D65-EFA2565673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167640</xdr:colOff>
      <xdr:row>14</xdr:row>
      <xdr:rowOff>182880</xdr:rowOff>
    </xdr:from>
    <xdr:to>
      <xdr:col>14</xdr:col>
      <xdr:colOff>594360</xdr:colOff>
      <xdr:row>27</xdr:row>
      <xdr:rowOff>137160</xdr:rowOff>
    </xdr:to>
    <xdr:graphicFrame macro="">
      <xdr:nvGraphicFramePr>
        <xdr:cNvPr id="11" name="Grafiek 10">
          <a:extLst>
            <a:ext uri="{FF2B5EF4-FFF2-40B4-BE49-F238E27FC236}">
              <a16:creationId xmlns:a16="http://schemas.microsoft.com/office/drawing/2014/main" id="{105A5301-F977-4C65-A9E0-B8CE5489D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68580</xdr:colOff>
      <xdr:row>29</xdr:row>
      <xdr:rowOff>0</xdr:rowOff>
    </xdr:from>
    <xdr:to>
      <xdr:col>5</xdr:col>
      <xdr:colOff>563880</xdr:colOff>
      <xdr:row>44</xdr:row>
      <xdr:rowOff>121920</xdr:rowOff>
    </xdr:to>
    <xdr:graphicFrame macro="">
      <xdr:nvGraphicFramePr>
        <xdr:cNvPr id="12" name="Grafiek 11">
          <a:extLst>
            <a:ext uri="{FF2B5EF4-FFF2-40B4-BE49-F238E27FC236}">
              <a16:creationId xmlns:a16="http://schemas.microsoft.com/office/drawing/2014/main" id="{9FCA26B2-E26D-4827-9558-403BC6098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28</xdr:row>
      <xdr:rowOff>190500</xdr:rowOff>
    </xdr:from>
    <xdr:to>
      <xdr:col>14</xdr:col>
      <xdr:colOff>167640</xdr:colOff>
      <xdr:row>42</xdr:row>
      <xdr:rowOff>160020</xdr:rowOff>
    </xdr:to>
    <xdr:graphicFrame macro="">
      <xdr:nvGraphicFramePr>
        <xdr:cNvPr id="13" name="Grafiek 12">
          <a:extLst>
            <a:ext uri="{FF2B5EF4-FFF2-40B4-BE49-F238E27FC236}">
              <a16:creationId xmlns:a16="http://schemas.microsoft.com/office/drawing/2014/main" id="{50C7E322-E4CA-4B19-8373-61D2991B4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15240</xdr:colOff>
      <xdr:row>17</xdr:row>
      <xdr:rowOff>182880</xdr:rowOff>
    </xdr:from>
    <xdr:to>
      <xdr:col>5</xdr:col>
      <xdr:colOff>586740</xdr:colOff>
      <xdr:row>29</xdr:row>
      <xdr:rowOff>30480</xdr:rowOff>
    </xdr:to>
    <xdr:graphicFrame macro="">
      <xdr:nvGraphicFramePr>
        <xdr:cNvPr id="14" name="Grafiek 13">
          <a:extLst>
            <a:ext uri="{FF2B5EF4-FFF2-40B4-BE49-F238E27FC236}">
              <a16:creationId xmlns:a16="http://schemas.microsoft.com/office/drawing/2014/main" id="{CE097510-B9D5-4AE8-A76D-B17C36F13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167640</xdr:colOff>
      <xdr:row>14</xdr:row>
      <xdr:rowOff>182880</xdr:rowOff>
    </xdr:from>
    <xdr:to>
      <xdr:col>14</xdr:col>
      <xdr:colOff>594360</xdr:colOff>
      <xdr:row>27</xdr:row>
      <xdr:rowOff>137160</xdr:rowOff>
    </xdr:to>
    <xdr:graphicFrame macro="">
      <xdr:nvGraphicFramePr>
        <xdr:cNvPr id="15" name="Grafiek 14">
          <a:extLst>
            <a:ext uri="{FF2B5EF4-FFF2-40B4-BE49-F238E27FC236}">
              <a16:creationId xmlns:a16="http://schemas.microsoft.com/office/drawing/2014/main" id="{257FC936-DF9D-4618-B561-F9956F60F1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68580</xdr:colOff>
      <xdr:row>29</xdr:row>
      <xdr:rowOff>0</xdr:rowOff>
    </xdr:from>
    <xdr:to>
      <xdr:col>5</xdr:col>
      <xdr:colOff>563880</xdr:colOff>
      <xdr:row>44</xdr:row>
      <xdr:rowOff>121920</xdr:rowOff>
    </xdr:to>
    <xdr:graphicFrame macro="">
      <xdr:nvGraphicFramePr>
        <xdr:cNvPr id="16" name="Grafiek 15">
          <a:extLst>
            <a:ext uri="{FF2B5EF4-FFF2-40B4-BE49-F238E27FC236}">
              <a16:creationId xmlns:a16="http://schemas.microsoft.com/office/drawing/2014/main" id="{09A5F2B1-3CE9-4BAC-B9D5-5684A62E7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0</xdr:colOff>
      <xdr:row>28</xdr:row>
      <xdr:rowOff>190500</xdr:rowOff>
    </xdr:from>
    <xdr:to>
      <xdr:col>15</xdr:col>
      <xdr:colOff>7620</xdr:colOff>
      <xdr:row>44</xdr:row>
      <xdr:rowOff>68580</xdr:rowOff>
    </xdr:to>
    <xdr:graphicFrame macro="">
      <xdr:nvGraphicFramePr>
        <xdr:cNvPr id="17" name="Grafiek 16">
          <a:extLst>
            <a:ext uri="{FF2B5EF4-FFF2-40B4-BE49-F238E27FC236}">
              <a16:creationId xmlns:a16="http://schemas.microsoft.com/office/drawing/2014/main" id="{D2328893-B28B-41E7-AB67-0745566F39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17</xdr:row>
      <xdr:rowOff>182880</xdr:rowOff>
    </xdr:from>
    <xdr:to>
      <xdr:col>5</xdr:col>
      <xdr:colOff>586740</xdr:colOff>
      <xdr:row>29</xdr:row>
      <xdr:rowOff>30480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B2607209-5CE7-456B-862B-9D9BF5CA0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</xdr:colOff>
      <xdr:row>14</xdr:row>
      <xdr:rowOff>182880</xdr:rowOff>
    </xdr:from>
    <xdr:to>
      <xdr:col>14</xdr:col>
      <xdr:colOff>129540</xdr:colOff>
      <xdr:row>27</xdr:row>
      <xdr:rowOff>137160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DE74D057-75E5-4FFD-A2AC-1956A36B3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68580</xdr:colOff>
      <xdr:row>29</xdr:row>
      <xdr:rowOff>0</xdr:rowOff>
    </xdr:from>
    <xdr:to>
      <xdr:col>5</xdr:col>
      <xdr:colOff>563880</xdr:colOff>
      <xdr:row>44</xdr:row>
      <xdr:rowOff>121920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8A5A15AA-9594-4D08-B056-B80EBB4E3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28</xdr:row>
      <xdr:rowOff>190500</xdr:rowOff>
    </xdr:from>
    <xdr:to>
      <xdr:col>14</xdr:col>
      <xdr:colOff>167640</xdr:colOff>
      <xdr:row>42</xdr:row>
      <xdr:rowOff>160020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D0A9C7F4-5112-4646-A87F-6DC3FED15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</xdr:colOff>
      <xdr:row>17</xdr:row>
      <xdr:rowOff>182880</xdr:rowOff>
    </xdr:from>
    <xdr:to>
      <xdr:col>5</xdr:col>
      <xdr:colOff>586740</xdr:colOff>
      <xdr:row>29</xdr:row>
      <xdr:rowOff>30480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FD083117-8E7E-4C41-BC50-A6F283ED39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167640</xdr:colOff>
      <xdr:row>14</xdr:row>
      <xdr:rowOff>182880</xdr:rowOff>
    </xdr:from>
    <xdr:to>
      <xdr:col>14</xdr:col>
      <xdr:colOff>594360</xdr:colOff>
      <xdr:row>27</xdr:row>
      <xdr:rowOff>137160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4C09B80C-364F-4FDD-8C62-73F327235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68580</xdr:colOff>
      <xdr:row>29</xdr:row>
      <xdr:rowOff>0</xdr:rowOff>
    </xdr:from>
    <xdr:to>
      <xdr:col>5</xdr:col>
      <xdr:colOff>563880</xdr:colOff>
      <xdr:row>44</xdr:row>
      <xdr:rowOff>121920</xdr:rowOff>
    </xdr:to>
    <xdr:graphicFrame macro="">
      <xdr:nvGraphicFramePr>
        <xdr:cNvPr id="8" name="Grafiek 7">
          <a:extLst>
            <a:ext uri="{FF2B5EF4-FFF2-40B4-BE49-F238E27FC236}">
              <a16:creationId xmlns:a16="http://schemas.microsoft.com/office/drawing/2014/main" id="{A9350717-0C0B-47AE-AE46-C250AFD16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28</xdr:row>
      <xdr:rowOff>190500</xdr:rowOff>
    </xdr:from>
    <xdr:to>
      <xdr:col>15</xdr:col>
      <xdr:colOff>15240</xdr:colOff>
      <xdr:row>44</xdr:row>
      <xdr:rowOff>76200</xdr:rowOff>
    </xdr:to>
    <xdr:graphicFrame macro="">
      <xdr:nvGraphicFramePr>
        <xdr:cNvPr id="9" name="Grafiek 8">
          <a:extLst>
            <a:ext uri="{FF2B5EF4-FFF2-40B4-BE49-F238E27FC236}">
              <a16:creationId xmlns:a16="http://schemas.microsoft.com/office/drawing/2014/main" id="{A88EA53B-F842-4AF1-990F-6D50E2002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17</xdr:row>
      <xdr:rowOff>182880</xdr:rowOff>
    </xdr:from>
    <xdr:to>
      <xdr:col>6</xdr:col>
      <xdr:colOff>7620</xdr:colOff>
      <xdr:row>29</xdr:row>
      <xdr:rowOff>30480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3689541-B806-42D9-A0AE-1F5881CAE4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167640</xdr:colOff>
      <xdr:row>14</xdr:row>
      <xdr:rowOff>182880</xdr:rowOff>
    </xdr:from>
    <xdr:to>
      <xdr:col>14</xdr:col>
      <xdr:colOff>594360</xdr:colOff>
      <xdr:row>27</xdr:row>
      <xdr:rowOff>137160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53691D0A-EE77-42AE-98A8-B32D89534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91440</xdr:colOff>
      <xdr:row>28</xdr:row>
      <xdr:rowOff>68580</xdr:rowOff>
    </xdr:from>
    <xdr:to>
      <xdr:col>5</xdr:col>
      <xdr:colOff>586740</xdr:colOff>
      <xdr:row>43</xdr:row>
      <xdr:rowOff>190500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C5CD2A8F-E403-43B1-9DE4-264B501E6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28</xdr:row>
      <xdr:rowOff>190500</xdr:rowOff>
    </xdr:from>
    <xdr:to>
      <xdr:col>15</xdr:col>
      <xdr:colOff>0</xdr:colOff>
      <xdr:row>43</xdr:row>
      <xdr:rowOff>175260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E13BD928-EEC0-414F-BA3B-AE8150FF1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17</xdr:row>
      <xdr:rowOff>182880</xdr:rowOff>
    </xdr:from>
    <xdr:to>
      <xdr:col>5</xdr:col>
      <xdr:colOff>586740</xdr:colOff>
      <xdr:row>29</xdr:row>
      <xdr:rowOff>30480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EE20AFF-4E02-4138-8E45-8C089009B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167640</xdr:colOff>
      <xdr:row>14</xdr:row>
      <xdr:rowOff>182880</xdr:rowOff>
    </xdr:from>
    <xdr:to>
      <xdr:col>14</xdr:col>
      <xdr:colOff>594360</xdr:colOff>
      <xdr:row>27</xdr:row>
      <xdr:rowOff>137160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5E27E04B-4188-441C-AA9E-A60CFCE4F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68580</xdr:colOff>
      <xdr:row>29</xdr:row>
      <xdr:rowOff>0</xdr:rowOff>
    </xdr:from>
    <xdr:to>
      <xdr:col>5</xdr:col>
      <xdr:colOff>563880</xdr:colOff>
      <xdr:row>44</xdr:row>
      <xdr:rowOff>121920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367A2F80-53DA-44A7-8C3A-6B51C349C5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28</xdr:row>
      <xdr:rowOff>190500</xdr:rowOff>
    </xdr:from>
    <xdr:to>
      <xdr:col>15</xdr:col>
      <xdr:colOff>38100</xdr:colOff>
      <xdr:row>44</xdr:row>
      <xdr:rowOff>137160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98C8AA70-2534-40BF-A24E-2ABB8E652F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17</xdr:row>
      <xdr:rowOff>182880</xdr:rowOff>
    </xdr:from>
    <xdr:to>
      <xdr:col>6</xdr:col>
      <xdr:colOff>30480</xdr:colOff>
      <xdr:row>29</xdr:row>
      <xdr:rowOff>30480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99A360C-6E3E-4B09-AE57-E32A276BD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182880</xdr:colOff>
      <xdr:row>14</xdr:row>
      <xdr:rowOff>190500</xdr:rowOff>
    </xdr:from>
    <xdr:to>
      <xdr:col>15</xdr:col>
      <xdr:colOff>22860</xdr:colOff>
      <xdr:row>27</xdr:row>
      <xdr:rowOff>106680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B2E68EB3-E83F-40B0-8E82-7F2BA0246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68580</xdr:colOff>
      <xdr:row>29</xdr:row>
      <xdr:rowOff>0</xdr:rowOff>
    </xdr:from>
    <xdr:to>
      <xdr:col>5</xdr:col>
      <xdr:colOff>563880</xdr:colOff>
      <xdr:row>44</xdr:row>
      <xdr:rowOff>121920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B2039C16-B30A-45B0-B4FB-90CD1BA2B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28</xdr:row>
      <xdr:rowOff>190500</xdr:rowOff>
    </xdr:from>
    <xdr:to>
      <xdr:col>15</xdr:col>
      <xdr:colOff>7620</xdr:colOff>
      <xdr:row>44</xdr:row>
      <xdr:rowOff>83820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500414C3-5B92-4030-A1BA-8571D1BB95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17</xdr:row>
      <xdr:rowOff>182880</xdr:rowOff>
    </xdr:from>
    <xdr:to>
      <xdr:col>5</xdr:col>
      <xdr:colOff>586740</xdr:colOff>
      <xdr:row>29</xdr:row>
      <xdr:rowOff>30480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8101D77A-361E-4375-845A-61C096E11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449580</xdr:colOff>
      <xdr:row>14</xdr:row>
      <xdr:rowOff>175260</xdr:rowOff>
    </xdr:from>
    <xdr:to>
      <xdr:col>16</xdr:col>
      <xdr:colOff>281940</xdr:colOff>
      <xdr:row>27</xdr:row>
      <xdr:rowOff>129540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E6A141EF-7525-46DA-A3CD-1E42E5E105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68580</xdr:colOff>
      <xdr:row>29</xdr:row>
      <xdr:rowOff>152400</xdr:rowOff>
    </xdr:from>
    <xdr:to>
      <xdr:col>5</xdr:col>
      <xdr:colOff>563880</xdr:colOff>
      <xdr:row>44</xdr:row>
      <xdr:rowOff>121920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E9FC7FC1-DED3-425E-84D1-80A753B0DF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28</xdr:row>
      <xdr:rowOff>190500</xdr:rowOff>
    </xdr:from>
    <xdr:to>
      <xdr:col>15</xdr:col>
      <xdr:colOff>7620</xdr:colOff>
      <xdr:row>44</xdr:row>
      <xdr:rowOff>99060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48FE75DD-A281-448D-B929-41F712EC4B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17</xdr:row>
      <xdr:rowOff>182880</xdr:rowOff>
    </xdr:from>
    <xdr:to>
      <xdr:col>5</xdr:col>
      <xdr:colOff>586740</xdr:colOff>
      <xdr:row>29</xdr:row>
      <xdr:rowOff>30480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B2F74107-261C-419E-8C55-9F19DB299F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167640</xdr:colOff>
      <xdr:row>14</xdr:row>
      <xdr:rowOff>182880</xdr:rowOff>
    </xdr:from>
    <xdr:to>
      <xdr:col>14</xdr:col>
      <xdr:colOff>594360</xdr:colOff>
      <xdr:row>27</xdr:row>
      <xdr:rowOff>137160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D90C20AE-F518-4026-8FFB-5761D34A5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68580</xdr:colOff>
      <xdr:row>29</xdr:row>
      <xdr:rowOff>0</xdr:rowOff>
    </xdr:from>
    <xdr:to>
      <xdr:col>5</xdr:col>
      <xdr:colOff>563880</xdr:colOff>
      <xdr:row>44</xdr:row>
      <xdr:rowOff>121920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67D8FE7F-B7E7-4059-9F6F-92A0694D1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28</xdr:row>
      <xdr:rowOff>190500</xdr:rowOff>
    </xdr:from>
    <xdr:to>
      <xdr:col>15</xdr:col>
      <xdr:colOff>0</xdr:colOff>
      <xdr:row>44</xdr:row>
      <xdr:rowOff>91440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0EB97900-885E-4EDE-B5BE-964241D2A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17</xdr:row>
      <xdr:rowOff>182880</xdr:rowOff>
    </xdr:from>
    <xdr:to>
      <xdr:col>5</xdr:col>
      <xdr:colOff>586740</xdr:colOff>
      <xdr:row>29</xdr:row>
      <xdr:rowOff>30480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E28FA400-0024-4898-8AAB-C3479161B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167640</xdr:colOff>
      <xdr:row>14</xdr:row>
      <xdr:rowOff>182880</xdr:rowOff>
    </xdr:from>
    <xdr:to>
      <xdr:col>14</xdr:col>
      <xdr:colOff>594360</xdr:colOff>
      <xdr:row>27</xdr:row>
      <xdr:rowOff>137160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BCAD4D4F-1BA9-4A81-BA6F-3E619B6C67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68580</xdr:colOff>
      <xdr:row>29</xdr:row>
      <xdr:rowOff>0</xdr:rowOff>
    </xdr:from>
    <xdr:to>
      <xdr:col>5</xdr:col>
      <xdr:colOff>563880</xdr:colOff>
      <xdr:row>44</xdr:row>
      <xdr:rowOff>121920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1D37FD69-D82B-4C79-B7B7-D512DDC14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28</xdr:row>
      <xdr:rowOff>190500</xdr:rowOff>
    </xdr:from>
    <xdr:to>
      <xdr:col>14</xdr:col>
      <xdr:colOff>167640</xdr:colOff>
      <xdr:row>42</xdr:row>
      <xdr:rowOff>160020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27F7BDE5-6809-4DCE-A424-EE613B8B2C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</xdr:colOff>
      <xdr:row>17</xdr:row>
      <xdr:rowOff>182880</xdr:rowOff>
    </xdr:from>
    <xdr:to>
      <xdr:col>5</xdr:col>
      <xdr:colOff>586740</xdr:colOff>
      <xdr:row>29</xdr:row>
      <xdr:rowOff>30480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58079E51-C55C-48BB-BEC8-643E10908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167640</xdr:colOff>
      <xdr:row>14</xdr:row>
      <xdr:rowOff>182880</xdr:rowOff>
    </xdr:from>
    <xdr:to>
      <xdr:col>14</xdr:col>
      <xdr:colOff>594360</xdr:colOff>
      <xdr:row>27</xdr:row>
      <xdr:rowOff>137160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CD494715-0E94-4614-BFBA-D0ACEA14E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68580</xdr:colOff>
      <xdr:row>29</xdr:row>
      <xdr:rowOff>0</xdr:rowOff>
    </xdr:from>
    <xdr:to>
      <xdr:col>5</xdr:col>
      <xdr:colOff>563880</xdr:colOff>
      <xdr:row>44</xdr:row>
      <xdr:rowOff>121920</xdr:rowOff>
    </xdr:to>
    <xdr:graphicFrame macro="">
      <xdr:nvGraphicFramePr>
        <xdr:cNvPr id="8" name="Grafiek 7">
          <a:extLst>
            <a:ext uri="{FF2B5EF4-FFF2-40B4-BE49-F238E27FC236}">
              <a16:creationId xmlns:a16="http://schemas.microsoft.com/office/drawing/2014/main" id="{79A7A52D-C5AD-4822-98D1-3941B94E6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28</xdr:row>
      <xdr:rowOff>190500</xdr:rowOff>
    </xdr:from>
    <xdr:to>
      <xdr:col>14</xdr:col>
      <xdr:colOff>510540</xdr:colOff>
      <xdr:row>44</xdr:row>
      <xdr:rowOff>106680</xdr:rowOff>
    </xdr:to>
    <xdr:graphicFrame macro="">
      <xdr:nvGraphicFramePr>
        <xdr:cNvPr id="9" name="Grafiek 8">
          <a:extLst>
            <a:ext uri="{FF2B5EF4-FFF2-40B4-BE49-F238E27FC236}">
              <a16:creationId xmlns:a16="http://schemas.microsoft.com/office/drawing/2014/main" id="{BAB189BC-AC17-4569-9D81-6046A574C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17</xdr:row>
      <xdr:rowOff>182880</xdr:rowOff>
    </xdr:from>
    <xdr:to>
      <xdr:col>5</xdr:col>
      <xdr:colOff>586740</xdr:colOff>
      <xdr:row>29</xdr:row>
      <xdr:rowOff>30480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6D10B74F-EA11-4783-B318-4008F1AA8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167640</xdr:colOff>
      <xdr:row>14</xdr:row>
      <xdr:rowOff>182880</xdr:rowOff>
    </xdr:from>
    <xdr:to>
      <xdr:col>14</xdr:col>
      <xdr:colOff>594360</xdr:colOff>
      <xdr:row>27</xdr:row>
      <xdr:rowOff>137160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502C1A0E-0561-4DBE-963E-60CB5E967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68580</xdr:colOff>
      <xdr:row>29</xdr:row>
      <xdr:rowOff>0</xdr:rowOff>
    </xdr:from>
    <xdr:to>
      <xdr:col>5</xdr:col>
      <xdr:colOff>563880</xdr:colOff>
      <xdr:row>44</xdr:row>
      <xdr:rowOff>121920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3D8C4FF4-370F-46EE-B29F-7CE90B2CA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28</xdr:row>
      <xdr:rowOff>190500</xdr:rowOff>
    </xdr:from>
    <xdr:to>
      <xdr:col>14</xdr:col>
      <xdr:colOff>167640</xdr:colOff>
      <xdr:row>42</xdr:row>
      <xdr:rowOff>160020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B1F93F61-3E2D-44FA-A1F8-EB9873CD7F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</xdr:colOff>
      <xdr:row>17</xdr:row>
      <xdr:rowOff>182880</xdr:rowOff>
    </xdr:from>
    <xdr:to>
      <xdr:col>5</xdr:col>
      <xdr:colOff>586740</xdr:colOff>
      <xdr:row>29</xdr:row>
      <xdr:rowOff>30480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720CB7C4-6BBD-4704-BC23-419453C4D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167640</xdr:colOff>
      <xdr:row>14</xdr:row>
      <xdr:rowOff>182880</xdr:rowOff>
    </xdr:from>
    <xdr:to>
      <xdr:col>14</xdr:col>
      <xdr:colOff>594360</xdr:colOff>
      <xdr:row>27</xdr:row>
      <xdr:rowOff>137160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ED14902F-242B-4F68-91F7-80562785A7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68580</xdr:colOff>
      <xdr:row>29</xdr:row>
      <xdr:rowOff>0</xdr:rowOff>
    </xdr:from>
    <xdr:to>
      <xdr:col>5</xdr:col>
      <xdr:colOff>563880</xdr:colOff>
      <xdr:row>44</xdr:row>
      <xdr:rowOff>121920</xdr:rowOff>
    </xdr:to>
    <xdr:graphicFrame macro="">
      <xdr:nvGraphicFramePr>
        <xdr:cNvPr id="8" name="Grafiek 7">
          <a:extLst>
            <a:ext uri="{FF2B5EF4-FFF2-40B4-BE49-F238E27FC236}">
              <a16:creationId xmlns:a16="http://schemas.microsoft.com/office/drawing/2014/main" id="{6A8C3217-13D0-4707-AC64-6A9D8A16F0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28</xdr:row>
      <xdr:rowOff>190500</xdr:rowOff>
    </xdr:from>
    <xdr:to>
      <xdr:col>14</xdr:col>
      <xdr:colOff>518160</xdr:colOff>
      <xdr:row>44</xdr:row>
      <xdr:rowOff>99060</xdr:rowOff>
    </xdr:to>
    <xdr:graphicFrame macro="">
      <xdr:nvGraphicFramePr>
        <xdr:cNvPr id="9" name="Grafiek 8">
          <a:extLst>
            <a:ext uri="{FF2B5EF4-FFF2-40B4-BE49-F238E27FC236}">
              <a16:creationId xmlns:a16="http://schemas.microsoft.com/office/drawing/2014/main" id="{85E570BD-1ED0-4CAA-BE35-03BFFD164B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17</xdr:row>
      <xdr:rowOff>182880</xdr:rowOff>
    </xdr:from>
    <xdr:to>
      <xdr:col>5</xdr:col>
      <xdr:colOff>586740</xdr:colOff>
      <xdr:row>29</xdr:row>
      <xdr:rowOff>30480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89337D72-1333-4027-B1CD-75CF0258D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167640</xdr:colOff>
      <xdr:row>14</xdr:row>
      <xdr:rowOff>182880</xdr:rowOff>
    </xdr:from>
    <xdr:to>
      <xdr:col>14</xdr:col>
      <xdr:colOff>594360</xdr:colOff>
      <xdr:row>27</xdr:row>
      <xdr:rowOff>137160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8B54087-BDB9-4C8B-BC85-C826C08F32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68580</xdr:colOff>
      <xdr:row>29</xdr:row>
      <xdr:rowOff>0</xdr:rowOff>
    </xdr:from>
    <xdr:to>
      <xdr:col>5</xdr:col>
      <xdr:colOff>563880</xdr:colOff>
      <xdr:row>44</xdr:row>
      <xdr:rowOff>121920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8E2D4D0B-65A4-4D55-8106-2C78CF0CD7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28</xdr:row>
      <xdr:rowOff>190500</xdr:rowOff>
    </xdr:from>
    <xdr:to>
      <xdr:col>14</xdr:col>
      <xdr:colOff>167640</xdr:colOff>
      <xdr:row>42</xdr:row>
      <xdr:rowOff>160020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C4783215-0BC8-433F-A17C-17809CDA4F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</xdr:colOff>
      <xdr:row>17</xdr:row>
      <xdr:rowOff>182880</xdr:rowOff>
    </xdr:from>
    <xdr:to>
      <xdr:col>5</xdr:col>
      <xdr:colOff>586740</xdr:colOff>
      <xdr:row>29</xdr:row>
      <xdr:rowOff>30480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89B5AC53-75C3-4231-B96C-23A93B9F1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167640</xdr:colOff>
      <xdr:row>14</xdr:row>
      <xdr:rowOff>182880</xdr:rowOff>
    </xdr:from>
    <xdr:to>
      <xdr:col>14</xdr:col>
      <xdr:colOff>594360</xdr:colOff>
      <xdr:row>27</xdr:row>
      <xdr:rowOff>137160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55A091EC-E911-428D-A6F1-C27211BAC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68580</xdr:colOff>
      <xdr:row>29</xdr:row>
      <xdr:rowOff>0</xdr:rowOff>
    </xdr:from>
    <xdr:to>
      <xdr:col>5</xdr:col>
      <xdr:colOff>563880</xdr:colOff>
      <xdr:row>44</xdr:row>
      <xdr:rowOff>121920</xdr:rowOff>
    </xdr:to>
    <xdr:graphicFrame macro="">
      <xdr:nvGraphicFramePr>
        <xdr:cNvPr id="8" name="Grafiek 7">
          <a:extLst>
            <a:ext uri="{FF2B5EF4-FFF2-40B4-BE49-F238E27FC236}">
              <a16:creationId xmlns:a16="http://schemas.microsoft.com/office/drawing/2014/main" id="{88C73438-4B9D-4423-B0F1-9A8079562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28</xdr:row>
      <xdr:rowOff>190500</xdr:rowOff>
    </xdr:from>
    <xdr:to>
      <xdr:col>14</xdr:col>
      <xdr:colOff>518160</xdr:colOff>
      <xdr:row>44</xdr:row>
      <xdr:rowOff>99060</xdr:rowOff>
    </xdr:to>
    <xdr:graphicFrame macro="">
      <xdr:nvGraphicFramePr>
        <xdr:cNvPr id="9" name="Grafiek 8">
          <a:extLst>
            <a:ext uri="{FF2B5EF4-FFF2-40B4-BE49-F238E27FC236}">
              <a16:creationId xmlns:a16="http://schemas.microsoft.com/office/drawing/2014/main" id="{6D1A265E-BD20-43CE-892E-EC3043083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D:/Energieoverzicht/energieoverzicht%202022_2023.xlsx" TargetMode="External" /><Relationship Id="rId1" Type="http://schemas.openxmlformats.org/officeDocument/2006/relationships/externalLinkPath" Target="file:///D:/Energieoverzicht/energieoverzicht%202022_2023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g"/>
      <sheetName val="sept"/>
      <sheetName val="okt"/>
      <sheetName val="nov"/>
      <sheetName val="dec"/>
      <sheetName val="jan"/>
      <sheetName val="feb"/>
      <sheetName val="maart"/>
      <sheetName val="april"/>
      <sheetName val="mei"/>
      <sheetName val="juni"/>
      <sheetName val="juli"/>
    </sheetNames>
    <sheetDataSet>
      <sheetData sheetId="0">
        <row r="19">
          <cell r="A19" t="str">
            <v>La Afn</v>
          </cell>
          <cell r="B19" t="str">
            <v>Ho Afn</v>
          </cell>
          <cell r="C19" t="str">
            <v>La Ter</v>
          </cell>
          <cell r="D19" t="str">
            <v>Ho Ter</v>
          </cell>
          <cell r="E19" t="str">
            <v>Tot Afn</v>
          </cell>
          <cell r="F19" t="str">
            <v>Ter %</v>
          </cell>
        </row>
        <row r="20">
          <cell r="A20">
            <v>75.373134328358205</v>
          </cell>
          <cell r="B20">
            <v>24.626865671641792</v>
          </cell>
          <cell r="C20">
            <v>22.885572139303484</v>
          </cell>
          <cell r="D20">
            <v>69.900497512437809</v>
          </cell>
          <cell r="E20">
            <v>100</v>
          </cell>
          <cell r="F20">
            <v>92.786069651741286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 /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 /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 /><Relationship Id="rId1" Type="http://schemas.openxmlformats.org/officeDocument/2006/relationships/printerSettings" Target="../printerSettings/printerSettings12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 /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 /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 /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 /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8937E-D8CE-4300-93CF-5966CBDAEA23}">
  <dimension ref="A1:AK47"/>
  <sheetViews>
    <sheetView workbookViewId="0"/>
  </sheetViews>
  <sheetFormatPr defaultRowHeight="15" x14ac:dyDescent="0.2"/>
  <cols>
    <col min="1" max="1" width="14.390625" customWidth="1"/>
    <col min="2" max="4" width="16.0078125" style="1" customWidth="1"/>
    <col min="5" max="5" width="17.62109375" style="1" customWidth="1"/>
    <col min="6" max="6" width="6.3203125" style="32" customWidth="1"/>
    <col min="7" max="10" width="7.93359375" style="1" customWidth="1"/>
    <col min="11" max="17" width="7.93359375" customWidth="1"/>
    <col min="19" max="22" width="10.35546875" customWidth="1"/>
    <col min="24" max="25" width="8.875" customWidth="1"/>
    <col min="26" max="26" width="8.875" style="32" customWidth="1"/>
    <col min="27" max="37" width="8.875" customWidth="1"/>
  </cols>
  <sheetData>
    <row r="1" spans="1:37" x14ac:dyDescent="0.2">
      <c r="A1" s="3"/>
      <c r="B1" s="4" t="s">
        <v>0</v>
      </c>
      <c r="C1" s="4" t="s">
        <v>0</v>
      </c>
      <c r="D1" s="4" t="s">
        <v>1</v>
      </c>
      <c r="E1" s="4" t="s">
        <v>1</v>
      </c>
      <c r="F1" s="10" t="s">
        <v>61</v>
      </c>
      <c r="G1" s="3" t="s">
        <v>18</v>
      </c>
      <c r="H1" s="4" t="s">
        <v>73</v>
      </c>
      <c r="J1" s="1" t="s">
        <v>19</v>
      </c>
      <c r="K1" s="4" t="s">
        <v>0</v>
      </c>
      <c r="L1" s="4" t="s">
        <v>0</v>
      </c>
      <c r="M1" s="4" t="s">
        <v>1</v>
      </c>
      <c r="N1" s="4" t="s">
        <v>1</v>
      </c>
      <c r="O1" s="1" t="s">
        <v>45</v>
      </c>
      <c r="P1" s="4" t="s">
        <v>50</v>
      </c>
      <c r="Q1" s="4" t="s">
        <v>50</v>
      </c>
      <c r="S1" t="s">
        <v>36</v>
      </c>
      <c r="W1" s="15"/>
      <c r="X1" s="15" t="s">
        <v>60</v>
      </c>
      <c r="Y1" s="15" t="s">
        <v>60</v>
      </c>
      <c r="Z1" s="10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</row>
    <row r="2" spans="1:37" x14ac:dyDescent="0.2">
      <c r="A2" s="3"/>
      <c r="B2" s="4" t="s">
        <v>2</v>
      </c>
      <c r="C2" s="4" t="s">
        <v>3</v>
      </c>
      <c r="D2" s="4" t="s">
        <v>2</v>
      </c>
      <c r="E2" s="4" t="s">
        <v>3</v>
      </c>
      <c r="F2" s="10" t="s">
        <v>4</v>
      </c>
      <c r="G2" s="4" t="s">
        <v>8</v>
      </c>
      <c r="H2" s="4" t="s">
        <v>74</v>
      </c>
      <c r="I2" s="4"/>
      <c r="J2" s="1" t="s">
        <v>20</v>
      </c>
      <c r="K2" s="4" t="s">
        <v>2</v>
      </c>
      <c r="L2" s="4" t="s">
        <v>3</v>
      </c>
      <c r="M2" s="4" t="s">
        <v>2</v>
      </c>
      <c r="N2" s="4" t="s">
        <v>3</v>
      </c>
      <c r="O2" s="1" t="s">
        <v>46</v>
      </c>
      <c r="P2" s="1" t="s">
        <v>55</v>
      </c>
      <c r="Q2" s="4" t="s">
        <v>52</v>
      </c>
      <c r="R2" s="4"/>
      <c r="S2" s="4" t="s">
        <v>38</v>
      </c>
      <c r="T2" s="4" t="s">
        <v>38</v>
      </c>
      <c r="U2" s="4" t="s">
        <v>39</v>
      </c>
      <c r="V2" s="4" t="s">
        <v>39</v>
      </c>
      <c r="W2" s="15"/>
      <c r="X2" s="15" t="s">
        <v>9</v>
      </c>
      <c r="Y2" s="15" t="s">
        <v>9</v>
      </c>
      <c r="Z2" s="10"/>
      <c r="AA2" s="15"/>
      <c r="AB2" s="15"/>
      <c r="AC2" s="15"/>
      <c r="AD2" s="15"/>
      <c r="AE2" s="15"/>
      <c r="AF2" s="24"/>
      <c r="AG2" s="15"/>
      <c r="AH2" s="15"/>
      <c r="AI2" s="15"/>
      <c r="AJ2" s="15"/>
      <c r="AK2" s="15"/>
    </row>
    <row r="3" spans="1:37" ht="15.75" thickBot="1" x14ac:dyDescent="0.25">
      <c r="A3" s="3"/>
      <c r="B3" s="5">
        <v>276.3</v>
      </c>
      <c r="C3" s="5">
        <v>53.91</v>
      </c>
      <c r="D3" s="5">
        <v>527.65</v>
      </c>
      <c r="E3" s="5">
        <v>761.09</v>
      </c>
      <c r="F3" s="31">
        <f>G3-(M3+N3)</f>
        <v>181.02999999999997</v>
      </c>
      <c r="G3" s="7">
        <f>aug!$C$16</f>
        <v>869.2</v>
      </c>
      <c r="H3" s="7">
        <f>E15</f>
        <v>132.97</v>
      </c>
      <c r="I3" s="1" t="s">
        <v>21</v>
      </c>
      <c r="J3" s="7">
        <f>aug!$B$14</f>
        <v>9.4799999999999986</v>
      </c>
      <c r="K3" s="7">
        <f>aug!B$6</f>
        <v>232.36</v>
      </c>
      <c r="L3" s="7">
        <f>aug!C$6</f>
        <v>75.960000000000008</v>
      </c>
      <c r="M3" s="7">
        <f>aug!D$6</f>
        <v>156.37</v>
      </c>
      <c r="N3" s="7">
        <f>aug!E$6</f>
        <v>531.80000000000007</v>
      </c>
      <c r="O3" s="7">
        <f>aug!E17</f>
        <v>94.942815031527374</v>
      </c>
      <c r="P3" s="1">
        <f>C18</f>
        <v>310.10000000000002</v>
      </c>
      <c r="Q3" s="1">
        <f>E18</f>
        <v>19.670000000000002</v>
      </c>
      <c r="R3" s="1"/>
      <c r="S3" s="1" t="s">
        <v>34</v>
      </c>
      <c r="T3" s="1" t="s">
        <v>40</v>
      </c>
      <c r="U3" s="1" t="s">
        <v>34</v>
      </c>
      <c r="V3" s="1" t="s">
        <v>40</v>
      </c>
      <c r="W3" s="15"/>
      <c r="X3" s="15">
        <v>0.35937000000000002</v>
      </c>
      <c r="Y3" s="15"/>
      <c r="Z3" s="10" t="s">
        <v>62</v>
      </c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33.75" customHeight="1" x14ac:dyDescent="0.2">
      <c r="A4" s="45" t="s">
        <v>76</v>
      </c>
      <c r="B4" s="72">
        <v>508.66</v>
      </c>
      <c r="C4" s="72">
        <v>129.87</v>
      </c>
      <c r="D4" s="72">
        <v>684.02</v>
      </c>
      <c r="E4" s="74">
        <v>1292.8900000000001</v>
      </c>
      <c r="F4" s="10">
        <f t="shared" ref="F4:F14" si="0">G4-(M4+N4)</f>
        <v>0</v>
      </c>
      <c r="G4" s="7"/>
      <c r="H4" s="7"/>
      <c r="I4" s="1" t="s">
        <v>22</v>
      </c>
      <c r="J4" s="7"/>
      <c r="K4" s="7"/>
      <c r="L4" s="7"/>
      <c r="M4" s="7"/>
      <c r="N4" s="7"/>
      <c r="O4" s="7"/>
      <c r="P4" s="1"/>
      <c r="Q4" s="1"/>
      <c r="R4" s="1" t="s">
        <v>21</v>
      </c>
      <c r="S4" s="7">
        <f>J3</f>
        <v>9.4799999999999986</v>
      </c>
      <c r="T4" s="1">
        <v>10.510000000000218</v>
      </c>
      <c r="U4" s="7">
        <f>aug!$D$13</f>
        <v>27.84</v>
      </c>
      <c r="V4" s="7">
        <v>2.9</v>
      </c>
      <c r="W4" s="15"/>
      <c r="X4" s="15" t="s">
        <v>56</v>
      </c>
      <c r="Y4" s="15" t="s">
        <v>58</v>
      </c>
      <c r="Z4" s="10" t="s">
        <v>63</v>
      </c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1:37" ht="14.45" customHeight="1" x14ac:dyDescent="0.2">
      <c r="A5" s="46">
        <v>0</v>
      </c>
      <c r="B5" s="73"/>
      <c r="C5" s="73"/>
      <c r="D5" s="73"/>
      <c r="E5" s="75"/>
      <c r="F5" s="10">
        <f t="shared" si="0"/>
        <v>0</v>
      </c>
      <c r="G5" s="7"/>
      <c r="H5" s="7"/>
      <c r="I5" s="1" t="s">
        <v>23</v>
      </c>
      <c r="J5" s="7"/>
      <c r="K5" s="7"/>
      <c r="L5" s="7"/>
      <c r="M5" s="7"/>
      <c r="N5" s="7"/>
      <c r="O5" s="7"/>
      <c r="P5" s="1"/>
      <c r="Q5" s="1"/>
      <c r="R5" s="1" t="s">
        <v>22</v>
      </c>
      <c r="S5" s="7"/>
      <c r="T5" s="1"/>
      <c r="U5" s="7"/>
      <c r="V5" s="7"/>
      <c r="W5" s="15"/>
      <c r="X5" s="15" t="s">
        <v>57</v>
      </c>
      <c r="Y5" s="15" t="s">
        <v>59</v>
      </c>
      <c r="Z5" s="10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</row>
    <row r="6" spans="1:37" ht="15.75" thickBot="1" x14ac:dyDescent="0.25">
      <c r="A6" s="3" t="s">
        <v>4</v>
      </c>
      <c r="B6" s="4">
        <f>IF(B$4-B$3&lt;0,0,B$4-B$3)</f>
        <v>232.36</v>
      </c>
      <c r="C6" s="4">
        <f t="shared" ref="C6:E6" si="1">IF(C$4-C$3&lt;0,0,C$4-C$3)</f>
        <v>75.960000000000008</v>
      </c>
      <c r="D6" s="4">
        <f t="shared" si="1"/>
        <v>156.37</v>
      </c>
      <c r="E6" s="4">
        <f t="shared" si="1"/>
        <v>531.80000000000007</v>
      </c>
      <c r="F6" s="10">
        <f t="shared" si="0"/>
        <v>0</v>
      </c>
      <c r="G6" s="7"/>
      <c r="H6" s="7"/>
      <c r="I6" s="1" t="s">
        <v>24</v>
      </c>
      <c r="J6" s="7"/>
      <c r="K6" s="7"/>
      <c r="L6" s="7"/>
      <c r="M6" s="7"/>
      <c r="N6" s="7"/>
      <c r="O6" s="7"/>
      <c r="P6" s="1"/>
      <c r="Q6" s="1"/>
      <c r="R6" s="1" t="s">
        <v>23</v>
      </c>
      <c r="S6" s="7"/>
      <c r="T6" s="1"/>
      <c r="U6" s="7"/>
      <c r="V6" s="7"/>
      <c r="W6" s="15" t="s">
        <v>21</v>
      </c>
      <c r="X6" s="11">
        <f>$X$3*P3</f>
        <v>111.44063700000001</v>
      </c>
      <c r="Y6" s="11">
        <v>12.57</v>
      </c>
      <c r="Z6" s="10">
        <v>1517</v>
      </c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 spans="1:37" ht="21.6" customHeight="1" x14ac:dyDescent="0.2">
      <c r="A7" s="3" t="s">
        <v>5</v>
      </c>
      <c r="B7" s="4"/>
      <c r="C7" s="5">
        <f>B6+C6</f>
        <v>308.32000000000005</v>
      </c>
      <c r="D7" s="4"/>
      <c r="E7" s="5">
        <f>D6+E6</f>
        <v>688.17000000000007</v>
      </c>
      <c r="F7" s="10">
        <f t="shared" si="0"/>
        <v>0</v>
      </c>
      <c r="G7" s="7"/>
      <c r="H7" s="7"/>
      <c r="I7" s="1" t="s">
        <v>25</v>
      </c>
      <c r="J7" s="7"/>
      <c r="K7" s="7"/>
      <c r="L7" s="7"/>
      <c r="M7" s="7"/>
      <c r="N7" s="7"/>
      <c r="O7" s="7"/>
      <c r="P7" s="1"/>
      <c r="Q7" s="1"/>
      <c r="R7" s="1" t="s">
        <v>24</v>
      </c>
      <c r="S7" s="7"/>
      <c r="T7" s="1"/>
      <c r="U7" s="7"/>
      <c r="V7" s="7"/>
      <c r="W7" s="15" t="s">
        <v>22</v>
      </c>
      <c r="X7" s="11">
        <f t="shared" ref="X7:X17" si="2">$X$3*P4</f>
        <v>0</v>
      </c>
      <c r="Y7" s="11"/>
      <c r="Z7" s="10"/>
      <c r="AA7" s="70"/>
      <c r="AB7" s="70"/>
      <c r="AC7" s="15"/>
      <c r="AD7" s="15"/>
      <c r="AE7" s="15"/>
      <c r="AF7" s="15"/>
      <c r="AG7" s="15"/>
      <c r="AH7" s="15"/>
      <c r="AI7" s="15"/>
      <c r="AJ7" s="15"/>
      <c r="AK7" s="15"/>
    </row>
    <row r="8" spans="1:37" ht="15.6" customHeight="1" x14ac:dyDescent="0.2">
      <c r="A8" s="3" t="s">
        <v>6</v>
      </c>
      <c r="B8" s="4"/>
      <c r="C8" s="4"/>
      <c r="D8" s="5">
        <f>C7-E7</f>
        <v>-379.85</v>
      </c>
      <c r="E8" s="4"/>
      <c r="F8" s="10">
        <f t="shared" si="0"/>
        <v>0</v>
      </c>
      <c r="G8" s="7"/>
      <c r="H8" s="7"/>
      <c r="I8" s="1" t="s">
        <v>26</v>
      </c>
      <c r="J8" s="7"/>
      <c r="K8" s="7"/>
      <c r="L8" s="7"/>
      <c r="M8" s="7"/>
      <c r="N8" s="7"/>
      <c r="O8" s="7"/>
      <c r="P8" s="1"/>
      <c r="Q8" s="1"/>
      <c r="R8" s="1" t="s">
        <v>25</v>
      </c>
      <c r="S8" s="7"/>
      <c r="T8" s="1"/>
      <c r="U8" s="7"/>
      <c r="V8" s="7"/>
      <c r="W8" s="15" t="s">
        <v>23</v>
      </c>
      <c r="X8" s="11">
        <f t="shared" si="2"/>
        <v>0</v>
      </c>
      <c r="Y8" s="11"/>
      <c r="Z8" s="10"/>
      <c r="AA8" s="71"/>
      <c r="AB8" s="71"/>
      <c r="AC8" s="15"/>
      <c r="AD8" s="15"/>
      <c r="AE8" s="15"/>
      <c r="AF8" s="15"/>
      <c r="AG8" s="15"/>
      <c r="AH8" s="15"/>
      <c r="AI8" s="15"/>
      <c r="AJ8" s="15"/>
      <c r="AK8" s="15"/>
    </row>
    <row r="9" spans="1:37" x14ac:dyDescent="0.2">
      <c r="A9" s="3"/>
      <c r="B9" s="4"/>
      <c r="C9" s="4"/>
      <c r="D9" s="4"/>
      <c r="E9" s="4"/>
      <c r="F9" s="10">
        <f t="shared" si="0"/>
        <v>0</v>
      </c>
      <c r="G9" s="7"/>
      <c r="H9" s="7"/>
      <c r="I9" s="1" t="s">
        <v>27</v>
      </c>
      <c r="J9" s="7"/>
      <c r="K9" s="7"/>
      <c r="L9" s="7"/>
      <c r="M9" s="7"/>
      <c r="N9" s="7"/>
      <c r="O9" s="7"/>
      <c r="P9" s="1"/>
      <c r="Q9" s="1"/>
      <c r="R9" s="1" t="s">
        <v>26</v>
      </c>
      <c r="S9" s="7"/>
      <c r="T9" s="1"/>
      <c r="U9" s="7"/>
      <c r="V9" s="7"/>
      <c r="W9" s="15" t="s">
        <v>24</v>
      </c>
      <c r="X9" s="11">
        <f t="shared" si="2"/>
        <v>0</v>
      </c>
      <c r="Y9" s="11"/>
      <c r="Z9" s="10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</row>
    <row r="10" spans="1:37" x14ac:dyDescent="0.2">
      <c r="A10" s="3"/>
      <c r="B10" s="4"/>
      <c r="C10" s="4" t="s">
        <v>7</v>
      </c>
      <c r="D10" s="4"/>
      <c r="E10" s="4"/>
      <c r="F10" s="10">
        <f t="shared" si="0"/>
        <v>0</v>
      </c>
      <c r="G10" s="7"/>
      <c r="H10" s="7"/>
      <c r="I10" s="1" t="s">
        <v>28</v>
      </c>
      <c r="J10" s="7"/>
      <c r="K10" s="7"/>
      <c r="L10" s="7"/>
      <c r="M10" s="7"/>
      <c r="N10" s="7"/>
      <c r="O10" s="7"/>
      <c r="P10" s="1"/>
      <c r="Q10" s="1"/>
      <c r="R10" s="1" t="s">
        <v>27</v>
      </c>
      <c r="S10" s="7"/>
      <c r="T10" s="1"/>
      <c r="U10" s="7"/>
      <c r="V10" s="7"/>
      <c r="W10" s="15" t="s">
        <v>25</v>
      </c>
      <c r="X10" s="11">
        <f t="shared" si="2"/>
        <v>0</v>
      </c>
      <c r="Y10" s="11"/>
      <c r="Z10" s="10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</row>
    <row r="11" spans="1:37" ht="15.75" thickBot="1" x14ac:dyDescent="0.25">
      <c r="A11" s="3"/>
      <c r="B11" s="5">
        <v>14.67</v>
      </c>
      <c r="C11" s="4"/>
      <c r="D11" s="4" t="s">
        <v>47</v>
      </c>
      <c r="E11" s="4" t="s">
        <v>47</v>
      </c>
      <c r="F11" s="10">
        <f t="shared" si="0"/>
        <v>0</v>
      </c>
      <c r="G11" s="7"/>
      <c r="H11" s="7"/>
      <c r="I11" s="1" t="s">
        <v>29</v>
      </c>
      <c r="J11" s="7"/>
      <c r="K11" s="7"/>
      <c r="L11" s="7"/>
      <c r="M11" s="7"/>
      <c r="N11" s="7"/>
      <c r="O11" s="7"/>
      <c r="P11" s="1"/>
      <c r="Q11" s="1"/>
      <c r="R11" s="1" t="s">
        <v>28</v>
      </c>
      <c r="S11" s="7"/>
      <c r="T11" s="1"/>
      <c r="U11" s="7"/>
      <c r="V11" s="7"/>
      <c r="W11" s="15" t="s">
        <v>26</v>
      </c>
      <c r="X11" s="11">
        <f t="shared" si="2"/>
        <v>0</v>
      </c>
      <c r="Y11" s="11"/>
      <c r="Z11" s="10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</row>
    <row r="12" spans="1:37" ht="14.45" customHeight="1" x14ac:dyDescent="0.2">
      <c r="A12" s="43" t="s">
        <v>76</v>
      </c>
      <c r="B12" s="68">
        <v>24.15</v>
      </c>
      <c r="C12" s="4" t="s">
        <v>7</v>
      </c>
      <c r="D12" s="4" t="s">
        <v>34</v>
      </c>
      <c r="E12" s="4" t="s">
        <v>40</v>
      </c>
      <c r="F12" s="10">
        <f t="shared" si="0"/>
        <v>0</v>
      </c>
      <c r="G12" s="7"/>
      <c r="H12" s="7"/>
      <c r="I12" s="1" t="s">
        <v>30</v>
      </c>
      <c r="J12" s="7"/>
      <c r="K12" s="7"/>
      <c r="L12" s="7"/>
      <c r="M12" s="7"/>
      <c r="N12" s="7"/>
      <c r="O12" s="7"/>
      <c r="P12" s="1"/>
      <c r="Q12" s="1"/>
      <c r="R12" s="1" t="s">
        <v>29</v>
      </c>
      <c r="S12" s="7"/>
      <c r="T12" s="1"/>
      <c r="U12" s="7"/>
      <c r="V12" s="7"/>
      <c r="W12" s="15" t="s">
        <v>27</v>
      </c>
      <c r="X12" s="11">
        <f t="shared" si="2"/>
        <v>0</v>
      </c>
      <c r="Y12" s="11"/>
      <c r="Z12" s="10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</row>
    <row r="13" spans="1:37" ht="14.45" customHeight="1" x14ac:dyDescent="0.2">
      <c r="A13" s="44">
        <v>0</v>
      </c>
      <c r="B13" s="69"/>
      <c r="C13" s="4" t="s">
        <v>40</v>
      </c>
      <c r="D13" s="17">
        <v>27.84</v>
      </c>
      <c r="E13" s="5">
        <f>V4</f>
        <v>2.9</v>
      </c>
      <c r="F13" s="10">
        <f t="shared" si="0"/>
        <v>0</v>
      </c>
      <c r="G13" s="7"/>
      <c r="H13" s="7"/>
      <c r="I13" s="1" t="s">
        <v>31</v>
      </c>
      <c r="J13" s="7"/>
      <c r="K13" s="7"/>
      <c r="L13" s="7"/>
      <c r="M13" s="7"/>
      <c r="N13" s="7"/>
      <c r="O13" s="7"/>
      <c r="P13" s="1"/>
      <c r="Q13" s="1"/>
      <c r="R13" s="1" t="s">
        <v>30</v>
      </c>
      <c r="S13" s="7"/>
      <c r="T13" s="1"/>
      <c r="U13" s="7"/>
      <c r="V13" s="7"/>
      <c r="W13" s="15" t="s">
        <v>28</v>
      </c>
      <c r="X13" s="11">
        <f t="shared" si="2"/>
        <v>0</v>
      </c>
      <c r="Y13" s="11"/>
      <c r="Z13" s="10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</row>
    <row r="14" spans="1:37" x14ac:dyDescent="0.2">
      <c r="A14" s="3" t="s">
        <v>4</v>
      </c>
      <c r="B14" s="14">
        <f>IF(B$12-B$11&lt;0,0,B$12-B$11)</f>
        <v>9.4799999999999986</v>
      </c>
      <c r="C14" s="4">
        <f>T4</f>
        <v>10.510000000000218</v>
      </c>
      <c r="D14" s="4" t="s">
        <v>49</v>
      </c>
      <c r="E14" s="6" t="s">
        <v>48</v>
      </c>
      <c r="F14" s="10">
        <f t="shared" si="0"/>
        <v>0</v>
      </c>
      <c r="G14" s="7"/>
      <c r="H14" s="7"/>
      <c r="I14" s="1" t="s">
        <v>32</v>
      </c>
      <c r="J14" s="7"/>
      <c r="K14" s="7"/>
      <c r="L14" s="7"/>
      <c r="M14" s="7"/>
      <c r="N14" s="7"/>
      <c r="O14" s="7"/>
      <c r="P14" s="1"/>
      <c r="Q14" s="1"/>
      <c r="R14" s="1" t="s">
        <v>31</v>
      </c>
      <c r="S14" s="7"/>
      <c r="T14" s="1"/>
      <c r="U14" s="7"/>
      <c r="V14" s="7"/>
      <c r="W14" s="15" t="s">
        <v>29</v>
      </c>
      <c r="X14" s="11">
        <f t="shared" si="2"/>
        <v>0</v>
      </c>
      <c r="Y14" s="11"/>
      <c r="Z14" s="10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</row>
    <row r="15" spans="1:37" x14ac:dyDescent="0.2">
      <c r="A15" s="3"/>
      <c r="B15" s="4"/>
      <c r="C15" s="4"/>
      <c r="D15" s="4" t="s">
        <v>10</v>
      </c>
      <c r="E15" s="18">
        <v>132.97</v>
      </c>
      <c r="F15" s="10">
        <f>SUM(F3:F14)</f>
        <v>181.02999999999997</v>
      </c>
      <c r="G15" s="7">
        <f>SUM(G3:G14)</f>
        <v>869.2</v>
      </c>
      <c r="H15" s="7">
        <f>SUM(H3:H14)</f>
        <v>132.97</v>
      </c>
      <c r="I15" s="1" t="s">
        <v>33</v>
      </c>
      <c r="J15" s="7">
        <f>SUM(J3:J14)</f>
        <v>9.4799999999999986</v>
      </c>
      <c r="K15" s="7">
        <f t="shared" ref="K15:N15" si="3">SUM(K3:K14)</f>
        <v>232.36</v>
      </c>
      <c r="L15" s="7">
        <f t="shared" si="3"/>
        <v>75.960000000000008</v>
      </c>
      <c r="M15" s="7">
        <f t="shared" si="3"/>
        <v>156.37</v>
      </c>
      <c r="N15" s="7">
        <f t="shared" si="3"/>
        <v>531.80000000000007</v>
      </c>
      <c r="O15" s="7">
        <f>G15/H15%/((20*395*85%/1000)*85%)</f>
        <v>114.5252124728774</v>
      </c>
      <c r="P15" s="1">
        <f>SUM(P3:P14)</f>
        <v>310.10000000000002</v>
      </c>
      <c r="Q15" s="1">
        <f>SUM(Q3:Q14)</f>
        <v>19.670000000000002</v>
      </c>
      <c r="R15" s="1" t="s">
        <v>32</v>
      </c>
      <c r="S15" s="7"/>
      <c r="T15" s="1"/>
      <c r="U15" s="7"/>
      <c r="V15" s="7"/>
      <c r="W15" s="15" t="s">
        <v>30</v>
      </c>
      <c r="X15" s="11">
        <f t="shared" si="2"/>
        <v>0</v>
      </c>
      <c r="Y15" s="11"/>
      <c r="Z15" s="10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</row>
    <row r="16" spans="1:37" x14ac:dyDescent="0.2">
      <c r="A16" s="3" t="s">
        <v>18</v>
      </c>
      <c r="B16" s="4" t="s">
        <v>8</v>
      </c>
      <c r="C16" s="17">
        <v>869.2</v>
      </c>
      <c r="D16" s="4">
        <v>6.8849999999999998</v>
      </c>
      <c r="E16" s="35">
        <f>E15*D16</f>
        <v>915.49844999999993</v>
      </c>
      <c r="I16" s="4" t="s">
        <v>12</v>
      </c>
      <c r="J16" s="4" t="s">
        <v>13</v>
      </c>
      <c r="K16" s="4" t="s">
        <v>14</v>
      </c>
      <c r="L16" s="4" t="s">
        <v>15</v>
      </c>
      <c r="M16" s="4" t="s">
        <v>16</v>
      </c>
      <c r="N16" s="4" t="s">
        <v>17</v>
      </c>
      <c r="R16" s="1" t="s">
        <v>33</v>
      </c>
      <c r="S16" s="11">
        <f>SUM(S4:S15)</f>
        <v>9.4799999999999986</v>
      </c>
      <c r="T16" s="11">
        <f t="shared" ref="T16:V16" si="4">SUM(T4:T15)</f>
        <v>10.510000000000218</v>
      </c>
      <c r="U16" s="11">
        <f t="shared" si="4"/>
        <v>27.84</v>
      </c>
      <c r="V16" s="11">
        <f t="shared" si="4"/>
        <v>2.9</v>
      </c>
      <c r="W16" s="15" t="s">
        <v>31</v>
      </c>
      <c r="X16" s="11">
        <f t="shared" si="2"/>
        <v>0</v>
      </c>
      <c r="Y16" s="11"/>
      <c r="Z16" s="10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</row>
    <row r="17" spans="1:37" x14ac:dyDescent="0.2">
      <c r="A17" s="3"/>
      <c r="B17" s="4" t="s">
        <v>9</v>
      </c>
      <c r="C17" s="17"/>
      <c r="D17" s="4" t="s">
        <v>11</v>
      </c>
      <c r="E17" s="35">
        <f>C16/E16%</f>
        <v>94.942815031527374</v>
      </c>
      <c r="I17" s="5">
        <f>K15*100/($K$15+$L$15)</f>
        <v>75.363258951738445</v>
      </c>
      <c r="J17" s="5">
        <f t="shared" ref="J17:L17" si="5">L15*100/($K$15+$L$15)</f>
        <v>24.636741048261545</v>
      </c>
      <c r="K17" s="5">
        <f t="shared" si="5"/>
        <v>50.716787752983905</v>
      </c>
      <c r="L17" s="5">
        <f t="shared" si="5"/>
        <v>172.48313440581214</v>
      </c>
      <c r="M17" s="4">
        <v>100</v>
      </c>
      <c r="N17" s="2">
        <f>(M15+N15)*100/(K15+L15)</f>
        <v>223.19992215879603</v>
      </c>
      <c r="W17" s="15" t="s">
        <v>32</v>
      </c>
      <c r="X17" s="11">
        <f t="shared" si="2"/>
        <v>0</v>
      </c>
      <c r="Y17" s="11"/>
      <c r="Z17" s="10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</row>
    <row r="18" spans="1:37" x14ac:dyDescent="0.2">
      <c r="A18" s="3" t="s">
        <v>53</v>
      </c>
      <c r="B18" s="4" t="s">
        <v>51</v>
      </c>
      <c r="C18" s="17">
        <v>310.10000000000002</v>
      </c>
      <c r="D18" s="4" t="s">
        <v>54</v>
      </c>
      <c r="E18" s="17">
        <v>19.670000000000002</v>
      </c>
      <c r="S18" t="s">
        <v>37</v>
      </c>
      <c r="W18" s="15" t="s">
        <v>33</v>
      </c>
      <c r="X18" s="11">
        <f>SUM(X6:X17)</f>
        <v>111.44063700000001</v>
      </c>
      <c r="Y18" s="11">
        <f>SUM(Y6:Y17)</f>
        <v>12.57</v>
      </c>
      <c r="Z18" s="10">
        <f>SUM(Z6:Z17)</f>
        <v>1517</v>
      </c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</row>
    <row r="19" spans="1:37" x14ac:dyDescent="0.2">
      <c r="A19" s="4" t="s">
        <v>12</v>
      </c>
      <c r="B19" s="4" t="s">
        <v>13</v>
      </c>
      <c r="C19" s="4" t="s">
        <v>14</v>
      </c>
      <c r="D19" s="4" t="s">
        <v>15</v>
      </c>
      <c r="E19" s="4" t="s">
        <v>16</v>
      </c>
      <c r="F19" s="33" t="s">
        <v>35</v>
      </c>
      <c r="R19" s="1"/>
      <c r="S19" s="1" t="s">
        <v>41</v>
      </c>
      <c r="T19" s="1" t="s">
        <v>42</v>
      </c>
      <c r="U19" s="1" t="s">
        <v>44</v>
      </c>
      <c r="V19" s="1" t="s">
        <v>43</v>
      </c>
      <c r="W19" s="15"/>
      <c r="X19" s="11" t="s">
        <v>50</v>
      </c>
      <c r="Y19" s="11"/>
      <c r="Z19" s="10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</row>
    <row r="20" spans="1:37" x14ac:dyDescent="0.2">
      <c r="A20" s="5">
        <f>B6*100/$C$7</f>
        <v>75.363258951738445</v>
      </c>
      <c r="B20" s="5">
        <f t="shared" ref="B20:D20" si="6">C6*100/$C$7</f>
        <v>24.636741048261545</v>
      </c>
      <c r="C20" s="5">
        <f t="shared" si="6"/>
        <v>50.716787752983905</v>
      </c>
      <c r="D20" s="5">
        <f t="shared" si="6"/>
        <v>172.48313440581214</v>
      </c>
      <c r="E20" s="5">
        <v>100</v>
      </c>
      <c r="F20" s="31">
        <f>C20+D20</f>
        <v>223.19992215879603</v>
      </c>
      <c r="R20" s="1" t="s">
        <v>21</v>
      </c>
      <c r="S20" s="7">
        <f>K3+L3</f>
        <v>308.32000000000005</v>
      </c>
      <c r="T20" s="10">
        <v>402</v>
      </c>
      <c r="U20" s="7">
        <f>M3+N3</f>
        <v>688.17000000000007</v>
      </c>
      <c r="V20" s="10">
        <v>373</v>
      </c>
      <c r="W20" s="15" t="s">
        <v>33</v>
      </c>
      <c r="X20" t="s">
        <v>9</v>
      </c>
      <c r="Y20" s="11">
        <f>X18+Y18</f>
        <v>124.010637</v>
      </c>
      <c r="Z20" s="10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</row>
    <row r="21" spans="1:37" x14ac:dyDescent="0.2">
      <c r="A21" s="3"/>
      <c r="B21" s="4"/>
      <c r="C21" s="4"/>
      <c r="D21" s="4"/>
      <c r="E21" s="4"/>
      <c r="R21" s="1" t="s">
        <v>22</v>
      </c>
      <c r="S21" s="7"/>
      <c r="T21" s="10"/>
      <c r="U21" s="7"/>
      <c r="V21" s="10"/>
      <c r="W21" s="15"/>
      <c r="X21" s="15" t="s">
        <v>75</v>
      </c>
      <c r="Y21" s="15">
        <f>Y20/Z18</f>
        <v>8.1747288727752138E-2</v>
      </c>
      <c r="Z21" s="10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</row>
    <row r="22" spans="1:37" x14ac:dyDescent="0.2">
      <c r="A22" s="3"/>
      <c r="B22" s="4"/>
      <c r="C22" s="4"/>
      <c r="D22" s="4"/>
      <c r="E22" s="4"/>
      <c r="R22" s="1" t="s">
        <v>23</v>
      </c>
      <c r="S22" s="7"/>
      <c r="T22" s="10"/>
      <c r="U22" s="7"/>
      <c r="V22" s="10"/>
    </row>
    <row r="23" spans="1:37" x14ac:dyDescent="0.2">
      <c r="A23" s="3"/>
      <c r="B23" s="4"/>
      <c r="C23" s="4"/>
      <c r="D23" s="4"/>
      <c r="E23" s="4"/>
      <c r="R23" s="1" t="s">
        <v>24</v>
      </c>
      <c r="S23" s="7"/>
      <c r="T23" s="10"/>
      <c r="U23" s="7"/>
      <c r="V23" s="10"/>
    </row>
    <row r="24" spans="1:37" x14ac:dyDescent="0.2">
      <c r="A24" s="3"/>
      <c r="B24" s="4"/>
      <c r="C24" s="4"/>
      <c r="D24" s="4"/>
      <c r="E24" s="4"/>
      <c r="R24" s="1" t="s">
        <v>25</v>
      </c>
      <c r="S24" s="7"/>
      <c r="T24" s="10"/>
      <c r="U24" s="7"/>
      <c r="V24" s="10"/>
    </row>
    <row r="25" spans="1:37" x14ac:dyDescent="0.2">
      <c r="A25" s="3"/>
      <c r="B25" s="4"/>
      <c r="C25" s="4"/>
      <c r="D25" s="4"/>
      <c r="E25" s="4"/>
      <c r="R25" s="1" t="s">
        <v>26</v>
      </c>
      <c r="S25" s="7"/>
      <c r="T25" s="10"/>
      <c r="U25" s="7"/>
      <c r="V25" s="10"/>
    </row>
    <row r="26" spans="1:37" x14ac:dyDescent="0.2">
      <c r="A26" s="3"/>
      <c r="B26" s="4"/>
      <c r="C26" s="4"/>
      <c r="D26" s="4"/>
      <c r="E26" s="4"/>
      <c r="R26" s="1" t="s">
        <v>27</v>
      </c>
      <c r="S26" s="7"/>
      <c r="T26" s="10"/>
      <c r="U26" s="7"/>
      <c r="V26" s="10"/>
    </row>
    <row r="27" spans="1:37" x14ac:dyDescent="0.2">
      <c r="A27" s="3"/>
      <c r="B27" s="4"/>
      <c r="C27" s="4"/>
      <c r="D27" s="4"/>
      <c r="E27" s="4"/>
      <c r="R27" s="1" t="s">
        <v>28</v>
      </c>
      <c r="S27" s="7"/>
      <c r="T27" s="10"/>
      <c r="U27" s="7"/>
      <c r="V27" s="10"/>
    </row>
    <row r="28" spans="1:37" x14ac:dyDescent="0.2">
      <c r="A28" s="3"/>
      <c r="B28" s="4"/>
      <c r="C28" s="4"/>
      <c r="D28" s="4"/>
      <c r="E28" s="4"/>
      <c r="R28" s="1" t="s">
        <v>29</v>
      </c>
      <c r="S28" s="7"/>
      <c r="T28" s="10"/>
      <c r="U28" s="7"/>
      <c r="V28" s="10"/>
    </row>
    <row r="29" spans="1:37" x14ac:dyDescent="0.2">
      <c r="A29" s="3"/>
      <c r="B29" s="4"/>
      <c r="C29" s="4"/>
      <c r="D29" s="4"/>
      <c r="E29" s="4"/>
      <c r="I29" s="7"/>
      <c r="R29" s="1" t="s">
        <v>30</v>
      </c>
      <c r="S29" s="7"/>
      <c r="T29" s="10"/>
      <c r="U29" s="7"/>
      <c r="V29" s="10"/>
      <c r="AD29" s="2"/>
    </row>
    <row r="30" spans="1:37" x14ac:dyDescent="0.2">
      <c r="A30" s="4"/>
      <c r="B30" s="4"/>
      <c r="C30" s="4"/>
      <c r="D30" s="4"/>
      <c r="E30" s="4"/>
      <c r="G30" s="4"/>
      <c r="H30" s="4"/>
      <c r="I30" s="4"/>
      <c r="J30" s="4"/>
      <c r="K30" s="4"/>
      <c r="R30" s="1" t="s">
        <v>31</v>
      </c>
      <c r="S30" s="7"/>
      <c r="T30" s="10"/>
      <c r="U30" s="7"/>
      <c r="V30" s="10"/>
    </row>
    <row r="31" spans="1:37" x14ac:dyDescent="0.2">
      <c r="A31" s="5"/>
      <c r="B31" s="5"/>
      <c r="C31" s="4"/>
      <c r="D31" s="4"/>
      <c r="E31" s="4"/>
      <c r="K31" s="1"/>
      <c r="R31" s="1" t="s">
        <v>32</v>
      </c>
      <c r="S31" s="7"/>
      <c r="T31" s="10"/>
      <c r="U31" s="7"/>
      <c r="V31" s="10"/>
    </row>
    <row r="32" spans="1:37" x14ac:dyDescent="0.2">
      <c r="A32" s="3"/>
      <c r="B32" s="4"/>
      <c r="C32" s="4"/>
      <c r="D32" s="4"/>
      <c r="E32" s="4"/>
      <c r="H32" s="7"/>
      <c r="J32" s="7"/>
      <c r="R32" s="1" t="s">
        <v>33</v>
      </c>
      <c r="S32" s="7">
        <f>SUM(S20:S31)</f>
        <v>308.32000000000005</v>
      </c>
      <c r="T32" s="7">
        <f t="shared" ref="T32:V32" si="7">SUM(T20:T31)</f>
        <v>402</v>
      </c>
      <c r="U32" s="7">
        <f t="shared" si="7"/>
        <v>688.17000000000007</v>
      </c>
      <c r="V32" s="7">
        <f t="shared" si="7"/>
        <v>373</v>
      </c>
      <c r="AD32" s="2"/>
    </row>
    <row r="33" spans="1:28" x14ac:dyDescent="0.2">
      <c r="A33" s="3"/>
      <c r="B33" s="4"/>
      <c r="C33" s="4"/>
      <c r="D33" s="4"/>
      <c r="E33" s="4"/>
    </row>
    <row r="34" spans="1:28" x14ac:dyDescent="0.2">
      <c r="A34" s="3"/>
      <c r="B34" s="4"/>
      <c r="C34" s="4"/>
      <c r="D34" s="4"/>
      <c r="E34" s="4"/>
    </row>
    <row r="35" spans="1:28" x14ac:dyDescent="0.2">
      <c r="A35" s="3"/>
      <c r="B35" s="4"/>
      <c r="C35" s="5"/>
      <c r="D35" s="4"/>
      <c r="E35" s="4"/>
      <c r="R35" s="41" t="s">
        <v>67</v>
      </c>
      <c r="S35" s="41"/>
      <c r="T35" s="41"/>
      <c r="U35" s="42"/>
      <c r="V35" s="42"/>
    </row>
    <row r="36" spans="1:28" x14ac:dyDescent="0.2">
      <c r="A36" s="3"/>
      <c r="B36" s="4"/>
      <c r="C36" s="4"/>
      <c r="D36" s="4"/>
      <c r="E36" s="4"/>
      <c r="R36" s="41">
        <v>0.35937000000000002</v>
      </c>
      <c r="S36" s="41"/>
      <c r="T36" s="41" t="s">
        <v>68</v>
      </c>
      <c r="U36" s="42" t="s">
        <v>69</v>
      </c>
      <c r="V36" s="42" t="s">
        <v>70</v>
      </c>
    </row>
    <row r="37" spans="1:28" x14ac:dyDescent="0.2">
      <c r="A37" s="3"/>
      <c r="B37" s="4"/>
      <c r="C37" s="4"/>
      <c r="D37" s="4"/>
      <c r="E37" s="4"/>
      <c r="R37" s="41" t="s">
        <v>71</v>
      </c>
      <c r="S37" s="41" t="s">
        <v>66</v>
      </c>
      <c r="T37" s="41" t="s">
        <v>72</v>
      </c>
      <c r="U37" s="42"/>
      <c r="V37" s="42"/>
    </row>
    <row r="38" spans="1:28" x14ac:dyDescent="0.2">
      <c r="A38" s="3"/>
      <c r="B38" s="4"/>
      <c r="C38" s="4"/>
      <c r="D38" s="4"/>
      <c r="E38" s="4"/>
      <c r="R38" s="41">
        <f>F15*R36</f>
        <v>65.0567511</v>
      </c>
      <c r="S38" s="41">
        <f>(M15+N15)*R36</f>
        <v>247.30765290000005</v>
      </c>
      <c r="T38" s="41">
        <f>R38+S38</f>
        <v>312.36440400000004</v>
      </c>
      <c r="U38" s="42">
        <v>8250</v>
      </c>
      <c r="V38" s="42">
        <f>U38-T38</f>
        <v>7937.6355960000001</v>
      </c>
      <c r="X38" s="16"/>
    </row>
    <row r="39" spans="1:28" x14ac:dyDescent="0.2">
      <c r="A39" s="3"/>
      <c r="B39" s="4"/>
      <c r="C39" s="4"/>
      <c r="D39" s="4"/>
      <c r="E39" s="4"/>
    </row>
    <row r="40" spans="1:28" x14ac:dyDescent="0.2">
      <c r="A40" s="3"/>
      <c r="B40" s="4"/>
      <c r="C40" s="4"/>
      <c r="D40" s="4"/>
      <c r="E40" s="4"/>
    </row>
    <row r="41" spans="1:28" x14ac:dyDescent="0.2">
      <c r="A41" s="3"/>
      <c r="B41" s="4"/>
      <c r="C41" s="4"/>
      <c r="D41" s="4"/>
      <c r="E41" s="4"/>
      <c r="AA41" s="2"/>
      <c r="AB41" s="2"/>
    </row>
    <row r="42" spans="1:28" x14ac:dyDescent="0.2">
      <c r="A42" s="3"/>
      <c r="B42" s="4"/>
      <c r="C42" s="4"/>
      <c r="D42" s="4"/>
      <c r="E42" s="4"/>
      <c r="AA42" s="2"/>
      <c r="AB42" s="2"/>
    </row>
    <row r="43" spans="1:28" x14ac:dyDescent="0.2">
      <c r="A43" s="3"/>
      <c r="B43" s="4"/>
      <c r="C43" s="4"/>
      <c r="D43" s="4"/>
      <c r="E43" s="4"/>
      <c r="AA43" s="2"/>
      <c r="AB43" s="2"/>
    </row>
    <row r="44" spans="1:28" x14ac:dyDescent="0.2">
      <c r="A44" s="3"/>
      <c r="B44" s="4"/>
      <c r="C44" s="4"/>
      <c r="D44" s="4"/>
      <c r="E44" s="4"/>
      <c r="H44" s="7"/>
      <c r="I44" s="7"/>
      <c r="J44" s="7"/>
      <c r="K44" s="7"/>
      <c r="AA44" s="2"/>
      <c r="AB44" s="2"/>
    </row>
    <row r="45" spans="1:28" x14ac:dyDescent="0.2">
      <c r="A45" s="3"/>
      <c r="B45" s="4"/>
      <c r="C45" s="4"/>
      <c r="D45" s="4"/>
      <c r="E45" s="4"/>
      <c r="AA45" s="2"/>
      <c r="AB45" s="2"/>
    </row>
    <row r="46" spans="1:28" x14ac:dyDescent="0.2">
      <c r="A46" s="3"/>
      <c r="B46" s="4"/>
      <c r="C46" s="4"/>
      <c r="D46" s="4"/>
    </row>
    <row r="47" spans="1:28" x14ac:dyDescent="0.2">
      <c r="A47" s="3"/>
      <c r="B47" s="4"/>
      <c r="C47" s="4"/>
      <c r="D47" s="4"/>
    </row>
  </sheetData>
  <mergeCells count="7">
    <mergeCell ref="B12:B13"/>
    <mergeCell ref="AA7:AA8"/>
    <mergeCell ref="AB7:AB8"/>
    <mergeCell ref="B4:B5"/>
    <mergeCell ref="C4:C5"/>
    <mergeCell ref="D4:D5"/>
    <mergeCell ref="E4:E5"/>
  </mergeCells>
  <phoneticPr fontId="1" type="noConversion"/>
  <pageMargins left="0.7" right="0.7" top="0.75" bottom="0.75" header="0.3" footer="0.3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83C52-AB34-4BCF-9FD4-C8FA131D8FFB}">
  <dimension ref="A1:AL47"/>
  <sheetViews>
    <sheetView workbookViewId="0">
      <selection activeCell="A4" sqref="A4"/>
    </sheetView>
  </sheetViews>
  <sheetFormatPr defaultRowHeight="15" x14ac:dyDescent="0.2"/>
  <cols>
    <col min="1" max="1" width="14.390625" customWidth="1"/>
    <col min="2" max="5" width="16.0078125" style="1" customWidth="1"/>
    <col min="7" max="10" width="7.93359375" style="1" customWidth="1"/>
    <col min="11" max="17" width="7.93359375" customWidth="1"/>
    <col min="19" max="22" width="10.35546875" customWidth="1"/>
    <col min="24" max="37" width="8.875" customWidth="1"/>
  </cols>
  <sheetData>
    <row r="1" spans="1:38" x14ac:dyDescent="0.2">
      <c r="A1" s="3"/>
      <c r="B1" s="4" t="s">
        <v>0</v>
      </c>
      <c r="C1" s="4" t="s">
        <v>0</v>
      </c>
      <c r="D1" s="4" t="s">
        <v>1</v>
      </c>
      <c r="E1" s="4" t="s">
        <v>1</v>
      </c>
      <c r="F1" s="1" t="s">
        <v>61</v>
      </c>
      <c r="G1" s="3" t="s">
        <v>18</v>
      </c>
      <c r="H1" s="4" t="s">
        <v>73</v>
      </c>
      <c r="J1" s="1" t="s">
        <v>19</v>
      </c>
      <c r="K1" s="4" t="s">
        <v>0</v>
      </c>
      <c r="L1" s="4" t="s">
        <v>0</v>
      </c>
      <c r="M1" s="4" t="s">
        <v>1</v>
      </c>
      <c r="N1" s="4" t="s">
        <v>1</v>
      </c>
      <c r="O1" s="1" t="s">
        <v>45</v>
      </c>
      <c r="P1" s="4" t="s">
        <v>50</v>
      </c>
      <c r="Q1" s="4" t="s">
        <v>50</v>
      </c>
      <c r="S1" t="s">
        <v>36</v>
      </c>
      <c r="W1" s="15"/>
      <c r="X1" s="15" t="s">
        <v>60</v>
      </c>
      <c r="Y1" s="15" t="s">
        <v>60</v>
      </c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38" x14ac:dyDescent="0.2">
      <c r="A2" s="3"/>
      <c r="B2" s="4" t="s">
        <v>2</v>
      </c>
      <c r="C2" s="4" t="s">
        <v>3</v>
      </c>
      <c r="D2" s="4" t="s">
        <v>2</v>
      </c>
      <c r="E2" s="4" t="s">
        <v>3</v>
      </c>
      <c r="F2" s="1" t="s">
        <v>4</v>
      </c>
      <c r="G2" s="4" t="s">
        <v>8</v>
      </c>
      <c r="H2" s="4" t="s">
        <v>74</v>
      </c>
      <c r="I2" s="4"/>
      <c r="J2" s="1" t="s">
        <v>20</v>
      </c>
      <c r="K2" s="4" t="s">
        <v>2</v>
      </c>
      <c r="L2" s="4" t="s">
        <v>3</v>
      </c>
      <c r="M2" s="4" t="s">
        <v>2</v>
      </c>
      <c r="N2" s="4" t="s">
        <v>3</v>
      </c>
      <c r="O2" s="1" t="s">
        <v>46</v>
      </c>
      <c r="P2" s="4" t="s">
        <v>55</v>
      </c>
      <c r="Q2" s="4" t="s">
        <v>52</v>
      </c>
      <c r="R2" s="4"/>
      <c r="S2" s="4" t="s">
        <v>38</v>
      </c>
      <c r="T2" s="4" t="s">
        <v>38</v>
      </c>
      <c r="U2" s="4" t="s">
        <v>39</v>
      </c>
      <c r="V2" s="4" t="s">
        <v>39</v>
      </c>
      <c r="W2" s="15"/>
      <c r="X2" s="15" t="s">
        <v>9</v>
      </c>
      <c r="Y2" s="15" t="s">
        <v>9</v>
      </c>
      <c r="Z2" s="15"/>
      <c r="AA2" s="15"/>
      <c r="AB2" s="15"/>
      <c r="AC2" s="15"/>
      <c r="AD2" s="15"/>
      <c r="AE2" s="15"/>
      <c r="AF2" s="24"/>
      <c r="AG2" s="15"/>
      <c r="AH2" s="15"/>
      <c r="AI2" s="15"/>
      <c r="AJ2" s="15"/>
      <c r="AK2" s="15"/>
      <c r="AL2" s="15"/>
    </row>
    <row r="3" spans="1:38" ht="15.75" thickBot="1" x14ac:dyDescent="0.25">
      <c r="A3" s="3">
        <f>april!A3</f>
        <v>0</v>
      </c>
      <c r="B3" s="5">
        <f>april!B$4</f>
        <v>0</v>
      </c>
      <c r="C3" s="5">
        <f>april!C$4</f>
        <v>0</v>
      </c>
      <c r="D3" s="5">
        <f>april!D$4</f>
        <v>0</v>
      </c>
      <c r="E3" s="5">
        <f>april!E$4</f>
        <v>0</v>
      </c>
      <c r="F3" s="1">
        <f>G3-(M3+N3)</f>
        <v>181.02999999999997</v>
      </c>
      <c r="G3" s="7">
        <f>aug!$C$16</f>
        <v>869.2</v>
      </c>
      <c r="H3" s="7">
        <f>aug!$E$15</f>
        <v>132.97</v>
      </c>
      <c r="I3" s="1" t="s">
        <v>21</v>
      </c>
      <c r="J3" s="7">
        <f>aug!$B$14</f>
        <v>9.4799999999999986</v>
      </c>
      <c r="K3" s="7">
        <f>aug!B$6</f>
        <v>232.36</v>
      </c>
      <c r="L3" s="7">
        <f>aug!C$6</f>
        <v>75.960000000000008</v>
      </c>
      <c r="M3" s="7">
        <f>aug!D$6</f>
        <v>156.37</v>
      </c>
      <c r="N3" s="7">
        <f>aug!E$6</f>
        <v>531.80000000000007</v>
      </c>
      <c r="O3" s="7">
        <f>aug!E17</f>
        <v>94.942815031527374</v>
      </c>
      <c r="P3" s="1">
        <f>aug!C18</f>
        <v>310.10000000000002</v>
      </c>
      <c r="Q3" s="1">
        <f>aug!E18</f>
        <v>19.670000000000002</v>
      </c>
      <c r="R3" s="1"/>
      <c r="S3" s="1" t="s">
        <v>34</v>
      </c>
      <c r="T3" s="1" t="s">
        <v>40</v>
      </c>
      <c r="U3" s="1" t="s">
        <v>34</v>
      </c>
      <c r="V3" s="1" t="s">
        <v>40</v>
      </c>
      <c r="W3" s="15"/>
      <c r="X3" s="15">
        <v>0.35937000000000002</v>
      </c>
      <c r="Y3" s="15"/>
      <c r="Z3" s="15" t="s">
        <v>62</v>
      </c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</row>
    <row r="4" spans="1:38" ht="14.45" customHeight="1" x14ac:dyDescent="0.2">
      <c r="A4" s="61"/>
      <c r="B4" s="90"/>
      <c r="C4" s="90"/>
      <c r="D4" s="90"/>
      <c r="E4" s="90"/>
      <c r="F4" s="1">
        <f t="shared" ref="F4:F14" si="0">G4-(M4+N4)</f>
        <v>125.15000000000009</v>
      </c>
      <c r="G4" s="7">
        <f>sept!$C$16</f>
        <v>785.66</v>
      </c>
      <c r="H4" s="7">
        <f>sept!$E$15</f>
        <v>110.23</v>
      </c>
      <c r="I4" s="1" t="s">
        <v>22</v>
      </c>
      <c r="J4" s="7">
        <f>sept!$B$14</f>
        <v>9.7899999999999991</v>
      </c>
      <c r="K4" s="7">
        <f>sept!B$6</f>
        <v>102.44</v>
      </c>
      <c r="L4" s="7">
        <f>sept!C$6</f>
        <v>50.960000000000008</v>
      </c>
      <c r="M4" s="7">
        <f>sept!D$6</f>
        <v>211.60000000000002</v>
      </c>
      <c r="N4" s="7">
        <f>sept!E$6</f>
        <v>448.90999999999985</v>
      </c>
      <c r="O4" s="7">
        <f>sept!E17</f>
        <v>103.52157972196643</v>
      </c>
      <c r="P4" s="1">
        <f>sept!C18</f>
        <v>72.62</v>
      </c>
      <c r="Q4" s="1">
        <f>sept!E18</f>
        <v>0</v>
      </c>
      <c r="R4" s="1" t="s">
        <v>21</v>
      </c>
      <c r="S4" s="7">
        <f>J3</f>
        <v>9.4799999999999986</v>
      </c>
      <c r="T4" s="1">
        <v>10.510000000000218</v>
      </c>
      <c r="U4" s="7">
        <f>aug!$D$13</f>
        <v>27.84</v>
      </c>
      <c r="V4" s="7">
        <v>2.9</v>
      </c>
      <c r="W4" s="15"/>
      <c r="X4" s="15" t="s">
        <v>56</v>
      </c>
      <c r="Y4" s="15" t="s">
        <v>58</v>
      </c>
      <c r="Z4" s="15" t="s">
        <v>63</v>
      </c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ht="14.45" customHeight="1" x14ac:dyDescent="0.2">
      <c r="A5" s="46"/>
      <c r="B5" s="91"/>
      <c r="C5" s="91"/>
      <c r="D5" s="91"/>
      <c r="E5" s="91"/>
      <c r="F5" s="1">
        <f t="shared" si="0"/>
        <v>27.569999999999823</v>
      </c>
      <c r="G5" s="7">
        <f>okt!$C$16</f>
        <v>413</v>
      </c>
      <c r="H5" s="7">
        <f>okt!$E$15</f>
        <v>56.13</v>
      </c>
      <c r="I5" s="1" t="s">
        <v>23</v>
      </c>
      <c r="J5" s="7">
        <f>okt!$B$14</f>
        <v>23.130000000000003</v>
      </c>
      <c r="K5" s="7">
        <f>okt!B$6</f>
        <v>42.590000000000032</v>
      </c>
      <c r="L5" s="7">
        <f>okt!C$6</f>
        <v>42.009999999999991</v>
      </c>
      <c r="M5" s="7">
        <f>okt!D$6</f>
        <v>138.34000000000003</v>
      </c>
      <c r="N5" s="7">
        <f>okt!E$6</f>
        <v>247.09000000000015</v>
      </c>
      <c r="O5" s="7">
        <f>okt!E17</f>
        <v>106.86883248129374</v>
      </c>
      <c r="P5" s="1">
        <f>okt!C18</f>
        <v>0</v>
      </c>
      <c r="Q5" s="1">
        <f>okt!E18</f>
        <v>0</v>
      </c>
      <c r="R5" s="1" t="s">
        <v>22</v>
      </c>
      <c r="S5" s="7">
        <f t="shared" ref="S5:S13" si="1">J4</f>
        <v>9.7899999999999991</v>
      </c>
      <c r="T5" s="1">
        <v>6.4500000000007276</v>
      </c>
      <c r="U5" s="7">
        <f>sept!$D$13</f>
        <v>27.2</v>
      </c>
      <c r="V5" s="7">
        <v>93.36</v>
      </c>
      <c r="W5" s="15"/>
      <c r="X5" s="15" t="s">
        <v>57</v>
      </c>
      <c r="Y5" s="15" t="s">
        <v>59</v>
      </c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</row>
    <row r="6" spans="1:38" x14ac:dyDescent="0.2">
      <c r="A6" s="3" t="s">
        <v>4</v>
      </c>
      <c r="B6" s="14">
        <f>IF(B$4-B$3&lt;0,0,B$4-B$3)</f>
        <v>0</v>
      </c>
      <c r="C6" s="14">
        <f t="shared" ref="C6:E6" si="2">IF(C$4-C$3&lt;0,0,C$4-C$3)</f>
        <v>0</v>
      </c>
      <c r="D6" s="14">
        <f t="shared" si="2"/>
        <v>0</v>
      </c>
      <c r="E6" s="14">
        <f t="shared" si="2"/>
        <v>0</v>
      </c>
      <c r="F6" s="1">
        <f t="shared" si="0"/>
        <v>111.1400000000001</v>
      </c>
      <c r="G6" s="7">
        <f>nov!$C$16</f>
        <v>174</v>
      </c>
      <c r="H6" s="7">
        <f>nov!$E$15</f>
        <v>26.2</v>
      </c>
      <c r="I6" s="1" t="s">
        <v>24</v>
      </c>
      <c r="J6" s="7">
        <f>nov!$B$14</f>
        <v>115.28</v>
      </c>
      <c r="K6" s="7">
        <f>nov!B$6</f>
        <v>168.45999999999992</v>
      </c>
      <c r="L6" s="7">
        <f>nov!C$6</f>
        <v>242.43999999999997</v>
      </c>
      <c r="M6" s="7">
        <f>nov!D$6</f>
        <v>21.119999999999891</v>
      </c>
      <c r="N6" s="7">
        <f>nov!E$6</f>
        <v>41.740000000000009</v>
      </c>
      <c r="O6" s="7">
        <f>nov!E17</f>
        <v>96.459279216351504</v>
      </c>
      <c r="P6" s="1">
        <f>nov!C18</f>
        <v>174.8</v>
      </c>
      <c r="Q6" s="1">
        <f>nov!E18</f>
        <v>0</v>
      </c>
      <c r="R6" s="1" t="s">
        <v>23</v>
      </c>
      <c r="S6" s="7">
        <f t="shared" si="1"/>
        <v>23.130000000000003</v>
      </c>
      <c r="T6" s="1">
        <v>35.569999999999709</v>
      </c>
      <c r="U6" s="7">
        <f>okt!$D$13</f>
        <v>144.4</v>
      </c>
      <c r="V6" s="7">
        <v>134</v>
      </c>
      <c r="W6" s="15" t="s">
        <v>21</v>
      </c>
      <c r="X6" s="11">
        <f>$X$3*P3</f>
        <v>111.44063700000001</v>
      </c>
      <c r="Y6" s="11">
        <f>aug!Y6</f>
        <v>12.57</v>
      </c>
      <c r="Z6" s="11">
        <f>aug!Z6</f>
        <v>1517</v>
      </c>
      <c r="AA6" s="15"/>
      <c r="AB6" s="15" t="s">
        <v>64</v>
      </c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ht="15.6" customHeight="1" x14ac:dyDescent="0.2">
      <c r="A7" s="3" t="s">
        <v>5</v>
      </c>
      <c r="B7" s="4"/>
      <c r="C7" s="5">
        <f>B6+C6</f>
        <v>0</v>
      </c>
      <c r="D7" s="4"/>
      <c r="E7" s="5">
        <f>D6+E6</f>
        <v>0</v>
      </c>
      <c r="F7" s="1">
        <f t="shared" si="0"/>
        <v>64.909999999999954</v>
      </c>
      <c r="G7" s="7">
        <f>dec!$C$16</f>
        <v>78.23</v>
      </c>
      <c r="H7" s="7">
        <f>dec!$E$15</f>
        <v>1.9278</v>
      </c>
      <c r="I7" s="1" t="s">
        <v>25</v>
      </c>
      <c r="J7" s="7">
        <f>dec!$B$14</f>
        <v>146.48999999999978</v>
      </c>
      <c r="K7" s="7">
        <f>dec!B$6</f>
        <v>120.46999999999935</v>
      </c>
      <c r="L7" s="7">
        <f>dec!C$6</f>
        <v>96.880000000000109</v>
      </c>
      <c r="M7" s="7">
        <f>dec!D$6</f>
        <v>5.3500000000000227</v>
      </c>
      <c r="N7" s="7">
        <f>dec!E$6</f>
        <v>7.9700000000000273</v>
      </c>
      <c r="O7" s="7">
        <f>dec!E17</f>
        <v>1664.4680851063831</v>
      </c>
      <c r="P7" s="1">
        <f>dec!C18</f>
        <v>45.5</v>
      </c>
      <c r="Q7" s="1">
        <f>dec!E18</f>
        <v>0</v>
      </c>
      <c r="R7" s="1" t="s">
        <v>24</v>
      </c>
      <c r="S7" s="7">
        <f t="shared" si="1"/>
        <v>115.28</v>
      </c>
      <c r="T7" s="1">
        <v>69.520000000000437</v>
      </c>
      <c r="U7" s="7">
        <f>nov!$D$13</f>
        <v>344.41</v>
      </c>
      <c r="V7" s="7">
        <v>299.86</v>
      </c>
      <c r="W7" s="15" t="s">
        <v>22</v>
      </c>
      <c r="X7" s="11">
        <f t="shared" ref="X7:X17" si="3">$X$3*P4</f>
        <v>26.097449400000002</v>
      </c>
      <c r="Y7" s="11">
        <f>sept!Y7</f>
        <v>0</v>
      </c>
      <c r="Z7" s="11">
        <f>sept!Z7</f>
        <v>165</v>
      </c>
      <c r="AA7" s="15"/>
      <c r="AB7" s="15">
        <f>Z7/X7</f>
        <v>6.3224569371135555</v>
      </c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ht="15.6" customHeight="1" x14ac:dyDescent="0.2">
      <c r="A8" s="3" t="s">
        <v>6</v>
      </c>
      <c r="B8" s="4"/>
      <c r="C8" s="4"/>
      <c r="D8" s="5">
        <f>C7-E7</f>
        <v>0</v>
      </c>
      <c r="E8" s="4"/>
      <c r="F8" s="1">
        <f t="shared" si="0"/>
        <v>0</v>
      </c>
      <c r="G8" s="7">
        <f>jan!$C$16</f>
        <v>0</v>
      </c>
      <c r="H8" s="7">
        <f>jan!$E$15</f>
        <v>0</v>
      </c>
      <c r="I8" s="1" t="s">
        <v>26</v>
      </c>
      <c r="J8" s="7">
        <f>jan!$B$14</f>
        <v>0</v>
      </c>
      <c r="K8" s="7">
        <f>jan!B$6</f>
        <v>0</v>
      </c>
      <c r="L8" s="7">
        <f>jan!C$6</f>
        <v>0</v>
      </c>
      <c r="M8" s="7">
        <f>jan!D$6</f>
        <v>0</v>
      </c>
      <c r="N8" s="7">
        <f>jan!E$6</f>
        <v>0</v>
      </c>
      <c r="O8" s="7" t="e">
        <f>jan!E17</f>
        <v>#DIV/0!</v>
      </c>
      <c r="P8" s="1">
        <f>jan!C18</f>
        <v>0</v>
      </c>
      <c r="Q8" s="1">
        <f>jan!E18</f>
        <v>0</v>
      </c>
      <c r="R8" s="1" t="s">
        <v>25</v>
      </c>
      <c r="S8" s="7">
        <f t="shared" si="1"/>
        <v>146.48999999999978</v>
      </c>
      <c r="T8" s="1">
        <v>170.53999999999905</v>
      </c>
      <c r="U8" s="7" t="str">
        <f>dec!$D$13</f>
        <v>142.35</v>
      </c>
      <c r="V8" s="7">
        <v>474.1</v>
      </c>
      <c r="W8" s="15" t="s">
        <v>23</v>
      </c>
      <c r="X8" s="11">
        <f t="shared" si="3"/>
        <v>0</v>
      </c>
      <c r="Y8" s="11">
        <f>okt!Y8</f>
        <v>0</v>
      </c>
      <c r="Z8" s="11">
        <f>okt!Z8</f>
        <v>16</v>
      </c>
      <c r="AA8" s="15"/>
      <c r="AB8" s="15" t="e">
        <f>Z8/Y8</f>
        <v>#DIV/0!</v>
      </c>
      <c r="AC8" s="15"/>
      <c r="AD8" s="15"/>
      <c r="AE8" s="15"/>
      <c r="AF8" s="15"/>
      <c r="AG8" s="15"/>
      <c r="AH8" s="15"/>
      <c r="AI8" s="15"/>
      <c r="AJ8" s="15"/>
      <c r="AK8" s="15"/>
      <c r="AL8" s="15"/>
    </row>
    <row r="9" spans="1:38" x14ac:dyDescent="0.2">
      <c r="A9" s="3"/>
      <c r="B9" s="4"/>
      <c r="C9" s="4"/>
      <c r="D9" s="4"/>
      <c r="E9" s="4"/>
      <c r="F9" s="1">
        <f t="shared" si="0"/>
        <v>0</v>
      </c>
      <c r="G9" s="7">
        <f>feb!$C$16</f>
        <v>0</v>
      </c>
      <c r="H9" s="7">
        <f>feb!$E$15</f>
        <v>0</v>
      </c>
      <c r="I9" s="1" t="s">
        <v>27</v>
      </c>
      <c r="J9" s="7">
        <f>feb!$B$14</f>
        <v>0</v>
      </c>
      <c r="K9" s="7">
        <f>feb!B$6</f>
        <v>0</v>
      </c>
      <c r="L9" s="7">
        <f>feb!C$6</f>
        <v>0</v>
      </c>
      <c r="M9" s="7">
        <f>feb!D$6</f>
        <v>0</v>
      </c>
      <c r="N9" s="7">
        <f>feb!E$6</f>
        <v>0</v>
      </c>
      <c r="O9" s="7" t="e">
        <f>feb!E17</f>
        <v>#DIV/0!</v>
      </c>
      <c r="P9" s="1">
        <f>feb!C$18</f>
        <v>0</v>
      </c>
      <c r="Q9" s="1">
        <f>feb!Q9</f>
        <v>0</v>
      </c>
      <c r="R9" s="1" t="s">
        <v>26</v>
      </c>
      <c r="S9" s="7">
        <f t="shared" si="1"/>
        <v>0</v>
      </c>
      <c r="T9" s="1">
        <v>34.809999999999491</v>
      </c>
      <c r="U9" s="7">
        <f>jan!$D$13</f>
        <v>0</v>
      </c>
      <c r="V9" s="7">
        <v>435.82</v>
      </c>
      <c r="W9" s="15" t="s">
        <v>24</v>
      </c>
      <c r="X9" s="11">
        <f t="shared" si="3"/>
        <v>62.817876000000005</v>
      </c>
      <c r="Y9" s="11">
        <f>nov!Y9</f>
        <v>0</v>
      </c>
      <c r="Z9" s="11">
        <f>nov!Z9</f>
        <v>649</v>
      </c>
      <c r="AA9" s="15"/>
      <c r="AB9" s="15" t="e">
        <f t="shared" ref="AB9:AB18" si="4">Z9/Y9</f>
        <v>#DIV/0!</v>
      </c>
      <c r="AC9" s="15"/>
      <c r="AD9" s="15"/>
      <c r="AE9" s="15"/>
      <c r="AF9" s="15"/>
      <c r="AG9" s="15"/>
      <c r="AH9" s="15"/>
      <c r="AI9" s="15"/>
      <c r="AJ9" s="15"/>
      <c r="AK9" s="15"/>
      <c r="AL9" s="15"/>
    </row>
    <row r="10" spans="1:38" x14ac:dyDescent="0.2">
      <c r="A10" s="3"/>
      <c r="B10" s="4"/>
      <c r="C10" s="4" t="s">
        <v>7</v>
      </c>
      <c r="D10" s="4"/>
      <c r="E10" s="4"/>
      <c r="F10" s="1">
        <f t="shared" si="0"/>
        <v>0</v>
      </c>
      <c r="G10" s="7">
        <f>maart!$C$16</f>
        <v>0</v>
      </c>
      <c r="H10" s="7">
        <f>maart!$E$15</f>
        <v>0</v>
      </c>
      <c r="I10" s="1" t="s">
        <v>28</v>
      </c>
      <c r="J10" s="7">
        <f>maart!$B$14</f>
        <v>0</v>
      </c>
      <c r="K10" s="7">
        <f>maart!B$6</f>
        <v>0</v>
      </c>
      <c r="L10" s="7">
        <f>maart!C$6</f>
        <v>0</v>
      </c>
      <c r="M10" s="7">
        <f>maart!D$6</f>
        <v>0</v>
      </c>
      <c r="N10" s="7">
        <f>maart!E$6</f>
        <v>0</v>
      </c>
      <c r="O10" s="7" t="e">
        <f>maart!E17</f>
        <v>#DIV/0!</v>
      </c>
      <c r="P10" s="1">
        <f>maart!C$18</f>
        <v>0</v>
      </c>
      <c r="Q10" s="1">
        <f>maart!E18</f>
        <v>0</v>
      </c>
      <c r="R10" s="1" t="s">
        <v>27</v>
      </c>
      <c r="S10" s="7">
        <f t="shared" si="1"/>
        <v>0</v>
      </c>
      <c r="T10" s="1">
        <v>142.69000000000051</v>
      </c>
      <c r="U10" s="7">
        <f>feb!$D$13</f>
        <v>0</v>
      </c>
      <c r="V10" s="7">
        <v>385.77</v>
      </c>
      <c r="W10" s="15" t="s">
        <v>25</v>
      </c>
      <c r="X10" s="11">
        <f t="shared" si="3"/>
        <v>16.351335000000002</v>
      </c>
      <c r="Y10" s="11">
        <f>dec!Y10</f>
        <v>0</v>
      </c>
      <c r="Z10" s="11">
        <f>dec!Z10</f>
        <v>648</v>
      </c>
      <c r="AA10" s="15"/>
      <c r="AB10" s="15" t="e">
        <f t="shared" si="4"/>
        <v>#DIV/0!</v>
      </c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1" spans="1:38" ht="15.75" thickBot="1" x14ac:dyDescent="0.25">
      <c r="A11" s="3">
        <f>april!A12</f>
        <v>0</v>
      </c>
      <c r="B11" s="5">
        <f>april!$B$12</f>
        <v>0</v>
      </c>
      <c r="C11" s="4"/>
      <c r="D11" s="4" t="s">
        <v>47</v>
      </c>
      <c r="E11" s="4" t="s">
        <v>47</v>
      </c>
      <c r="F11" s="1">
        <f t="shared" si="0"/>
        <v>0</v>
      </c>
      <c r="G11" s="7">
        <f>april!$C$16</f>
        <v>0</v>
      </c>
      <c r="H11" s="7">
        <f>april!$E$15</f>
        <v>0</v>
      </c>
      <c r="I11" s="1" t="s">
        <v>29</v>
      </c>
      <c r="J11" s="7">
        <f>april!$B$14</f>
        <v>0</v>
      </c>
      <c r="K11" s="7">
        <f>april!B$6</f>
        <v>0</v>
      </c>
      <c r="L11" s="7">
        <f>april!C$6</f>
        <v>0</v>
      </c>
      <c r="M11" s="7">
        <f>april!D$6</f>
        <v>0</v>
      </c>
      <c r="N11" s="7">
        <f>april!E$6</f>
        <v>0</v>
      </c>
      <c r="O11" s="7" t="e">
        <f>april!E17</f>
        <v>#DIV/0!</v>
      </c>
      <c r="P11" s="1">
        <f>april!C$18</f>
        <v>0</v>
      </c>
      <c r="Q11" s="1">
        <f>april!E18</f>
        <v>0</v>
      </c>
      <c r="R11" s="1" t="s">
        <v>28</v>
      </c>
      <c r="S11" s="7">
        <f t="shared" si="1"/>
        <v>0</v>
      </c>
      <c r="T11" s="1">
        <v>83.3700000000008</v>
      </c>
      <c r="U11" s="7">
        <f>maart!$D$13</f>
        <v>0</v>
      </c>
      <c r="V11" s="7">
        <v>330.6</v>
      </c>
      <c r="W11" s="15" t="s">
        <v>26</v>
      </c>
      <c r="X11" s="11">
        <f t="shared" si="3"/>
        <v>0</v>
      </c>
      <c r="Y11" s="11">
        <f>jan!Y11</f>
        <v>0</v>
      </c>
      <c r="Z11" s="11">
        <f>jan!Z11</f>
        <v>0</v>
      </c>
      <c r="AA11" s="15"/>
      <c r="AB11" s="15" t="e">
        <f t="shared" si="4"/>
        <v>#DIV/0!</v>
      </c>
      <c r="AC11" s="15"/>
      <c r="AD11" s="15"/>
      <c r="AE11" s="15"/>
      <c r="AF11" s="15"/>
      <c r="AG11" s="15"/>
      <c r="AH11" s="15"/>
      <c r="AI11" s="15"/>
      <c r="AJ11" s="15"/>
      <c r="AK11" s="15"/>
      <c r="AL11" s="15"/>
    </row>
    <row r="12" spans="1:38" ht="15.6" customHeight="1" x14ac:dyDescent="0.2">
      <c r="A12" s="60"/>
      <c r="B12" s="90"/>
      <c r="C12" s="4" t="s">
        <v>7</v>
      </c>
      <c r="D12" s="4" t="s">
        <v>34</v>
      </c>
      <c r="E12" s="4" t="s">
        <v>40</v>
      </c>
      <c r="F12" s="1">
        <f t="shared" si="0"/>
        <v>0</v>
      </c>
      <c r="G12" s="7">
        <f>mei!$C$16</f>
        <v>0</v>
      </c>
      <c r="H12" s="7">
        <f>mei!$E$15</f>
        <v>0</v>
      </c>
      <c r="I12" s="1" t="s">
        <v>30</v>
      </c>
      <c r="J12" s="7">
        <f>mei!$B$14</f>
        <v>0</v>
      </c>
      <c r="K12" s="7">
        <f>mei!B$6</f>
        <v>0</v>
      </c>
      <c r="L12" s="7">
        <f>mei!C$6</f>
        <v>0</v>
      </c>
      <c r="M12" s="7">
        <f>mei!D$6</f>
        <v>0</v>
      </c>
      <c r="N12" s="7">
        <f>mei!E$6</f>
        <v>0</v>
      </c>
      <c r="O12" s="7" t="e">
        <f>mei!E17</f>
        <v>#DIV/0!</v>
      </c>
      <c r="P12" s="1">
        <f>C18</f>
        <v>0</v>
      </c>
      <c r="Q12" s="1">
        <f>E18</f>
        <v>0</v>
      </c>
      <c r="R12" s="1" t="s">
        <v>29</v>
      </c>
      <c r="S12" s="7">
        <f t="shared" si="1"/>
        <v>0</v>
      </c>
      <c r="T12" s="1">
        <v>63.670000000000073</v>
      </c>
      <c r="U12" s="7">
        <f>april!$D$13</f>
        <v>0</v>
      </c>
      <c r="V12" s="7">
        <v>214.96</v>
      </c>
      <c r="W12" s="15" t="s">
        <v>27</v>
      </c>
      <c r="X12" s="11">
        <f t="shared" si="3"/>
        <v>0</v>
      </c>
      <c r="Y12" s="11">
        <f>feb!Y12</f>
        <v>0</v>
      </c>
      <c r="Z12" s="11">
        <f>feb!Z12</f>
        <v>0</v>
      </c>
      <c r="AA12" s="15"/>
      <c r="AB12" s="15" t="e">
        <f t="shared" si="4"/>
        <v>#DIV/0!</v>
      </c>
      <c r="AC12" s="15"/>
      <c r="AD12" s="15"/>
      <c r="AE12" s="15"/>
      <c r="AF12" s="15"/>
      <c r="AG12" s="15"/>
      <c r="AH12" s="15"/>
      <c r="AI12" s="15"/>
      <c r="AJ12" s="15"/>
      <c r="AK12" s="15"/>
      <c r="AL12" s="15"/>
    </row>
    <row r="13" spans="1:38" ht="15.6" customHeight="1" x14ac:dyDescent="0.2">
      <c r="A13" s="44"/>
      <c r="B13" s="91"/>
      <c r="C13" s="4" t="s">
        <v>40</v>
      </c>
      <c r="D13" s="17"/>
      <c r="E13" s="5">
        <f>V13</f>
        <v>97.28</v>
      </c>
      <c r="F13" s="1">
        <f t="shared" si="0"/>
        <v>0</v>
      </c>
      <c r="G13" s="7"/>
      <c r="H13" s="7"/>
      <c r="I13" s="1" t="s">
        <v>31</v>
      </c>
      <c r="J13" s="7"/>
      <c r="K13" s="7"/>
      <c r="L13" s="7"/>
      <c r="M13" s="7"/>
      <c r="N13" s="7"/>
      <c r="O13" s="7"/>
      <c r="P13" s="1"/>
      <c r="Q13" s="1"/>
      <c r="R13" s="1" t="s">
        <v>30</v>
      </c>
      <c r="S13" s="7">
        <f t="shared" si="1"/>
        <v>0</v>
      </c>
      <c r="T13" s="1">
        <v>9.9899999999997817</v>
      </c>
      <c r="U13" s="7">
        <f>mei!$D$13</f>
        <v>0</v>
      </c>
      <c r="V13" s="7">
        <v>97.28</v>
      </c>
      <c r="W13" s="15" t="s">
        <v>28</v>
      </c>
      <c r="X13" s="11">
        <f t="shared" si="3"/>
        <v>0</v>
      </c>
      <c r="Y13" s="11">
        <f>maart!Y13</f>
        <v>0</v>
      </c>
      <c r="Z13" s="11">
        <f>maart!Z13</f>
        <v>0</v>
      </c>
      <c r="AA13" s="15"/>
      <c r="AB13" s="15" t="e">
        <f t="shared" si="4"/>
        <v>#DIV/0!</v>
      </c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  <row r="14" spans="1:38" x14ac:dyDescent="0.2">
      <c r="A14" s="3" t="s">
        <v>4</v>
      </c>
      <c r="B14" s="13">
        <f>IF(B$12-B$11&lt;0,0,B$12-B$11)</f>
        <v>0</v>
      </c>
      <c r="C14" s="4">
        <f>T13</f>
        <v>9.9899999999997817</v>
      </c>
      <c r="D14" s="4" t="s">
        <v>49</v>
      </c>
      <c r="E14" s="4" t="s">
        <v>48</v>
      </c>
      <c r="F14" s="1">
        <f t="shared" si="0"/>
        <v>0</v>
      </c>
      <c r="G14" s="7"/>
      <c r="H14" s="7"/>
      <c r="I14" s="1" t="s">
        <v>32</v>
      </c>
      <c r="J14" s="7"/>
      <c r="K14" s="7"/>
      <c r="L14" s="7"/>
      <c r="M14" s="7"/>
      <c r="N14" s="7"/>
      <c r="O14" s="7"/>
      <c r="P14" s="1"/>
      <c r="Q14" s="1"/>
      <c r="R14" s="1" t="s">
        <v>31</v>
      </c>
      <c r="S14" s="7"/>
      <c r="T14" s="1"/>
      <c r="U14" s="7"/>
      <c r="V14" s="7"/>
      <c r="W14" s="15" t="s">
        <v>29</v>
      </c>
      <c r="X14" s="11">
        <f t="shared" si="3"/>
        <v>0</v>
      </c>
      <c r="Y14" s="11">
        <f>april!Y14</f>
        <v>0</v>
      </c>
      <c r="Z14" s="11">
        <f>april!Z14</f>
        <v>0</v>
      </c>
      <c r="AA14" s="15"/>
      <c r="AB14" s="15" t="e">
        <f t="shared" si="4"/>
        <v>#DIV/0!</v>
      </c>
      <c r="AC14" s="15"/>
      <c r="AD14" s="15"/>
      <c r="AE14" s="15"/>
      <c r="AF14" s="15"/>
      <c r="AG14" s="15"/>
      <c r="AH14" s="15"/>
      <c r="AI14" s="15"/>
      <c r="AJ14" s="15"/>
      <c r="AK14" s="15"/>
      <c r="AL14" s="15"/>
    </row>
    <row r="15" spans="1:38" x14ac:dyDescent="0.2">
      <c r="A15" s="3"/>
      <c r="B15" s="4"/>
      <c r="C15" s="4"/>
      <c r="D15" s="4" t="s">
        <v>10</v>
      </c>
      <c r="E15" s="17"/>
      <c r="F15" s="1">
        <f>SUM(F3:F14)</f>
        <v>509.79999999999995</v>
      </c>
      <c r="G15" s="7">
        <f>SUM(G3:G14)</f>
        <v>2320.09</v>
      </c>
      <c r="H15" s="7">
        <f>SUM(H3:H14)</f>
        <v>327.45779999999996</v>
      </c>
      <c r="I15" s="1" t="s">
        <v>33</v>
      </c>
      <c r="J15" s="7">
        <f>SUM(J3:J14)</f>
        <v>304.16999999999979</v>
      </c>
      <c r="K15" s="7">
        <f t="shared" ref="K15:N15" si="5">SUM(K3:K14)</f>
        <v>666.31999999999925</v>
      </c>
      <c r="L15" s="7">
        <f t="shared" si="5"/>
        <v>508.25000000000011</v>
      </c>
      <c r="M15" s="7">
        <f t="shared" si="5"/>
        <v>532.78</v>
      </c>
      <c r="N15" s="7">
        <f t="shared" si="5"/>
        <v>1277.5100000000002</v>
      </c>
      <c r="O15" s="7">
        <f>G15/H15%/((20*395*85%/1000)*85%)</f>
        <v>124.13222780384436</v>
      </c>
      <c r="P15" s="1">
        <f>SUM(P3:P14)</f>
        <v>603.02</v>
      </c>
      <c r="Q15" s="1">
        <f>SUM(Q3:Q14)</f>
        <v>19.670000000000002</v>
      </c>
      <c r="R15" s="1" t="s">
        <v>32</v>
      </c>
      <c r="S15" s="7"/>
      <c r="T15" s="1"/>
      <c r="U15" s="7"/>
      <c r="V15" s="7"/>
      <c r="W15" s="15" t="s">
        <v>30</v>
      </c>
      <c r="X15" s="11">
        <f t="shared" si="3"/>
        <v>0</v>
      </c>
      <c r="Y15" s="11"/>
      <c r="Z15" s="11"/>
      <c r="AA15" s="15"/>
      <c r="AB15" s="15" t="e">
        <f t="shared" si="4"/>
        <v>#DIV/0!</v>
      </c>
      <c r="AC15" s="15"/>
      <c r="AD15" s="15"/>
      <c r="AE15" s="15"/>
      <c r="AF15" s="15"/>
      <c r="AG15" s="15"/>
      <c r="AH15" s="15"/>
      <c r="AI15" s="15"/>
      <c r="AJ15" s="15"/>
      <c r="AK15" s="15"/>
      <c r="AL15" s="15"/>
    </row>
    <row r="16" spans="1:38" x14ac:dyDescent="0.2">
      <c r="A16" s="3" t="s">
        <v>83</v>
      </c>
      <c r="B16" s="4" t="s">
        <v>8</v>
      </c>
      <c r="C16" s="17"/>
      <c r="D16" s="4">
        <v>6.8849999999999998</v>
      </c>
      <c r="E16" s="35">
        <f>E15*D16</f>
        <v>0</v>
      </c>
      <c r="I16" s="4" t="s">
        <v>12</v>
      </c>
      <c r="J16" s="4" t="s">
        <v>13</v>
      </c>
      <c r="K16" s="4" t="s">
        <v>14</v>
      </c>
      <c r="L16" s="4" t="s">
        <v>15</v>
      </c>
      <c r="M16" s="4" t="s">
        <v>16</v>
      </c>
      <c r="N16" s="4" t="s">
        <v>17</v>
      </c>
      <c r="R16" s="1" t="s">
        <v>33</v>
      </c>
      <c r="S16" s="11">
        <f>SUM(S4:S15)</f>
        <v>304.16999999999979</v>
      </c>
      <c r="T16" s="11">
        <f t="shared" ref="T16:V16" si="6">SUM(T4:T15)</f>
        <v>627.1200000000008</v>
      </c>
      <c r="U16" s="11">
        <f t="shared" si="6"/>
        <v>543.85</v>
      </c>
      <c r="V16" s="11">
        <f t="shared" si="6"/>
        <v>2468.65</v>
      </c>
      <c r="W16" s="15" t="s">
        <v>31</v>
      </c>
      <c r="X16" s="11">
        <f t="shared" si="3"/>
        <v>0</v>
      </c>
      <c r="Y16" s="11"/>
      <c r="Z16" s="11"/>
      <c r="AA16" s="15"/>
      <c r="AB16" s="15" t="e">
        <f t="shared" si="4"/>
        <v>#DIV/0!</v>
      </c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spans="1:38" x14ac:dyDescent="0.2">
      <c r="A17" s="3"/>
      <c r="B17" s="4" t="s">
        <v>9</v>
      </c>
      <c r="C17" s="17"/>
      <c r="D17" s="4" t="s">
        <v>11</v>
      </c>
      <c r="E17" s="35" t="e">
        <f>C16/E16%</f>
        <v>#DIV/0!</v>
      </c>
      <c r="I17" s="5">
        <f>K15*100/($K$15+$L$15)</f>
        <v>56.728845449824163</v>
      </c>
      <c r="J17" s="5">
        <f t="shared" ref="J17:L17" si="7">L15*100/($K$15+$L$15)</f>
        <v>43.271154550175851</v>
      </c>
      <c r="K17" s="5">
        <f t="shared" si="7"/>
        <v>45.359578398903459</v>
      </c>
      <c r="L17" s="5">
        <f t="shared" si="7"/>
        <v>108.7640583362423</v>
      </c>
      <c r="M17" s="4">
        <v>100</v>
      </c>
      <c r="N17" s="2">
        <f>(M15+N15)*100/(K15+L15)</f>
        <v>154.12363673514574</v>
      </c>
      <c r="W17" s="15" t="s">
        <v>32</v>
      </c>
      <c r="X17" s="11">
        <f t="shared" si="3"/>
        <v>0</v>
      </c>
      <c r="Y17" s="11"/>
      <c r="Z17" s="11"/>
      <c r="AA17" s="15"/>
      <c r="AB17" s="15" t="e">
        <f t="shared" si="4"/>
        <v>#DIV/0!</v>
      </c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spans="1:38" x14ac:dyDescent="0.2">
      <c r="A18" s="3" t="s">
        <v>53</v>
      </c>
      <c r="B18" s="4" t="s">
        <v>51</v>
      </c>
      <c r="C18" s="17"/>
      <c r="D18" s="4" t="s">
        <v>54</v>
      </c>
      <c r="E18" s="17"/>
      <c r="S18" t="s">
        <v>37</v>
      </c>
      <c r="W18" s="15" t="s">
        <v>33</v>
      </c>
      <c r="X18" s="11">
        <f>SUM(X6:X17)</f>
        <v>216.70729740000002</v>
      </c>
      <c r="Y18" s="11">
        <f>SUM(Y6:Y17)</f>
        <v>12.57</v>
      </c>
      <c r="Z18" s="11">
        <f>SUM(Z6:Z17)</f>
        <v>2995</v>
      </c>
      <c r="AA18" s="15"/>
      <c r="AB18" s="15">
        <f t="shared" si="4"/>
        <v>238.26571201272873</v>
      </c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spans="1:38" x14ac:dyDescent="0.2">
      <c r="A19" s="4" t="s">
        <v>12</v>
      </c>
      <c r="B19" s="4" t="s">
        <v>13</v>
      </c>
      <c r="C19" s="4" t="s">
        <v>14</v>
      </c>
      <c r="D19" s="4" t="s">
        <v>15</v>
      </c>
      <c r="E19" s="4" t="s">
        <v>16</v>
      </c>
      <c r="F19" s="8" t="s">
        <v>35</v>
      </c>
      <c r="R19" s="1"/>
      <c r="S19" s="1" t="s">
        <v>41</v>
      </c>
      <c r="T19" s="1" t="s">
        <v>42</v>
      </c>
      <c r="U19" s="1" t="s">
        <v>44</v>
      </c>
      <c r="V19" s="1" t="s">
        <v>43</v>
      </c>
      <c r="W19" s="15"/>
      <c r="X19" s="11" t="s">
        <v>50</v>
      </c>
      <c r="Y19" s="11"/>
      <c r="Z19" s="11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</row>
    <row r="20" spans="1:38" x14ac:dyDescent="0.2">
      <c r="A20" s="5" t="e">
        <f>B6*100/$C$7</f>
        <v>#DIV/0!</v>
      </c>
      <c r="B20" s="5" t="e">
        <f t="shared" ref="B20:D20" si="8">C6*100/$C$7</f>
        <v>#DIV/0!</v>
      </c>
      <c r="C20" s="5" t="e">
        <f t="shared" si="8"/>
        <v>#DIV/0!</v>
      </c>
      <c r="D20" s="5" t="e">
        <f t="shared" si="8"/>
        <v>#DIV/0!</v>
      </c>
      <c r="E20" s="4">
        <v>100</v>
      </c>
      <c r="F20" s="9" t="e">
        <f>C20+D20</f>
        <v>#DIV/0!</v>
      </c>
      <c r="R20" s="1" t="s">
        <v>21</v>
      </c>
      <c r="S20" s="7">
        <f>K3+L3</f>
        <v>308.32000000000005</v>
      </c>
      <c r="T20" s="10">
        <v>402</v>
      </c>
      <c r="U20" s="7">
        <f>M3+N3</f>
        <v>688.17000000000007</v>
      </c>
      <c r="V20" s="10">
        <v>373</v>
      </c>
      <c r="W20" s="15" t="s">
        <v>33</v>
      </c>
      <c r="X20" t="s">
        <v>9</v>
      </c>
      <c r="Y20" s="11">
        <f>X18+Y18</f>
        <v>229.27729740000001</v>
      </c>
      <c r="Z20" s="11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</row>
    <row r="21" spans="1:38" x14ac:dyDescent="0.2">
      <c r="A21" s="3"/>
      <c r="B21" s="4"/>
      <c r="C21" s="4"/>
      <c r="D21" s="4"/>
      <c r="E21" s="4"/>
      <c r="R21" s="1" t="s">
        <v>22</v>
      </c>
      <c r="S21" s="7">
        <f t="shared" ref="S21:S31" si="9">K4+L4</f>
        <v>153.4</v>
      </c>
      <c r="T21" s="10">
        <v>244</v>
      </c>
      <c r="U21" s="7">
        <f t="shared" ref="U21:U29" si="10">M4+N4</f>
        <v>660.50999999999988</v>
      </c>
      <c r="V21" s="10">
        <v>270</v>
      </c>
      <c r="W21" s="15"/>
      <c r="X21" s="15" t="s">
        <v>75</v>
      </c>
      <c r="Y21" s="15">
        <f>Y20/Z18</f>
        <v>7.6553354724540904E-2</v>
      </c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</row>
    <row r="22" spans="1:38" x14ac:dyDescent="0.2">
      <c r="A22" s="3"/>
      <c r="B22" s="4"/>
      <c r="C22" s="4"/>
      <c r="D22" s="4"/>
      <c r="E22" s="4"/>
      <c r="R22" s="1" t="s">
        <v>23</v>
      </c>
      <c r="S22" s="7">
        <f t="shared" si="9"/>
        <v>84.600000000000023</v>
      </c>
      <c r="T22" s="10">
        <v>108</v>
      </c>
      <c r="U22" s="7">
        <f t="shared" si="10"/>
        <v>385.43000000000018</v>
      </c>
      <c r="V22" s="10">
        <v>221</v>
      </c>
    </row>
    <row r="23" spans="1:38" x14ac:dyDescent="0.2">
      <c r="A23" s="3"/>
      <c r="B23" s="4"/>
      <c r="C23" s="4"/>
      <c r="D23" s="4"/>
      <c r="E23" s="4"/>
      <c r="R23" s="1" t="s">
        <v>24</v>
      </c>
      <c r="S23" s="7">
        <f t="shared" si="9"/>
        <v>410.89999999999986</v>
      </c>
      <c r="T23" s="10">
        <v>218</v>
      </c>
      <c r="U23" s="7">
        <f t="shared" si="10"/>
        <v>62.8599999999999</v>
      </c>
      <c r="V23" s="10">
        <v>86</v>
      </c>
    </row>
    <row r="24" spans="1:38" x14ac:dyDescent="0.2">
      <c r="A24" s="3"/>
      <c r="B24" s="4"/>
      <c r="C24" s="4"/>
      <c r="D24" s="4"/>
      <c r="E24" s="4"/>
      <c r="R24" s="1" t="s">
        <v>25</v>
      </c>
      <c r="S24" s="7">
        <f t="shared" si="9"/>
        <v>217.34999999999945</v>
      </c>
      <c r="T24" s="10">
        <v>435</v>
      </c>
      <c r="U24" s="7">
        <f t="shared" si="10"/>
        <v>13.32000000000005</v>
      </c>
      <c r="V24" s="10">
        <v>17</v>
      </c>
      <c r="X24" s="25"/>
      <c r="Y24" s="25"/>
      <c r="Z24" s="25"/>
      <c r="AA24" s="25"/>
      <c r="AB24" s="25"/>
      <c r="AC24" s="25"/>
      <c r="AD24" s="25"/>
      <c r="AE24" s="25"/>
    </row>
    <row r="25" spans="1:38" x14ac:dyDescent="0.2">
      <c r="A25" s="3"/>
      <c r="B25" s="4"/>
      <c r="C25" s="4"/>
      <c r="D25" s="4"/>
      <c r="E25" s="4"/>
      <c r="R25" s="1" t="s">
        <v>26</v>
      </c>
      <c r="S25" s="7">
        <f t="shared" si="9"/>
        <v>0</v>
      </c>
      <c r="T25" s="10">
        <v>125</v>
      </c>
      <c r="U25" s="7">
        <f t="shared" si="10"/>
        <v>0</v>
      </c>
      <c r="V25" s="10">
        <v>35</v>
      </c>
      <c r="X25" s="25"/>
      <c r="Y25" s="25"/>
      <c r="Z25" s="25"/>
      <c r="AA25" s="25"/>
      <c r="AB25" s="25"/>
      <c r="AC25" s="25"/>
      <c r="AD25" s="25"/>
      <c r="AE25" s="25"/>
    </row>
    <row r="26" spans="1:38" x14ac:dyDescent="0.2">
      <c r="A26" s="3"/>
      <c r="B26" s="4"/>
      <c r="C26" s="4"/>
      <c r="D26" s="4"/>
      <c r="E26" s="4"/>
      <c r="R26" s="1" t="s">
        <v>27</v>
      </c>
      <c r="S26" s="7">
        <f t="shared" si="9"/>
        <v>0</v>
      </c>
      <c r="T26" s="10">
        <v>252</v>
      </c>
      <c r="U26" s="7">
        <f t="shared" si="10"/>
        <v>0</v>
      </c>
      <c r="V26" s="10">
        <v>104</v>
      </c>
      <c r="X26" s="25"/>
      <c r="Y26" s="25"/>
      <c r="Z26" s="25"/>
      <c r="AA26" s="25"/>
      <c r="AB26" s="25"/>
      <c r="AC26" s="25"/>
      <c r="AD26" s="25"/>
      <c r="AE26" s="25"/>
    </row>
    <row r="27" spans="1:38" x14ac:dyDescent="0.2">
      <c r="A27" s="3"/>
      <c r="B27" s="4"/>
      <c r="C27" s="4"/>
      <c r="D27" s="4"/>
      <c r="E27" s="4"/>
      <c r="R27" s="1" t="s">
        <v>28</v>
      </c>
      <c r="S27" s="7">
        <f t="shared" si="9"/>
        <v>0</v>
      </c>
      <c r="T27" s="10">
        <v>201</v>
      </c>
      <c r="U27" s="7">
        <f t="shared" si="10"/>
        <v>0</v>
      </c>
      <c r="V27" s="10">
        <v>197</v>
      </c>
      <c r="X27" s="25"/>
      <c r="Y27" s="25"/>
      <c r="Z27" s="25"/>
      <c r="AA27" s="25"/>
      <c r="AB27" s="25"/>
      <c r="AC27" s="25"/>
      <c r="AD27" s="25"/>
      <c r="AE27" s="25"/>
    </row>
    <row r="28" spans="1:38" x14ac:dyDescent="0.2">
      <c r="A28" s="3"/>
      <c r="B28" s="4"/>
      <c r="C28" s="4"/>
      <c r="D28" s="4"/>
      <c r="E28" s="4"/>
      <c r="R28" s="1" t="s">
        <v>29</v>
      </c>
      <c r="S28" s="7">
        <f t="shared" si="9"/>
        <v>0</v>
      </c>
      <c r="T28" s="10">
        <v>167</v>
      </c>
      <c r="U28" s="7">
        <f t="shared" si="10"/>
        <v>0</v>
      </c>
      <c r="V28" s="10">
        <v>264</v>
      </c>
      <c r="X28" s="25"/>
      <c r="Y28" s="25"/>
      <c r="Z28" s="25"/>
      <c r="AA28" s="25"/>
      <c r="AB28" s="25"/>
      <c r="AC28" s="25"/>
      <c r="AD28" s="25"/>
      <c r="AE28" s="25"/>
    </row>
    <row r="29" spans="1:38" x14ac:dyDescent="0.2">
      <c r="A29" s="3"/>
      <c r="B29" s="4"/>
      <c r="C29" s="4"/>
      <c r="D29" s="4"/>
      <c r="E29" s="4"/>
      <c r="I29" s="7"/>
      <c r="R29" s="1" t="s">
        <v>30</v>
      </c>
      <c r="S29" s="7">
        <f t="shared" si="9"/>
        <v>0</v>
      </c>
      <c r="T29" s="10">
        <v>137</v>
      </c>
      <c r="U29" s="7">
        <f t="shared" si="10"/>
        <v>0</v>
      </c>
      <c r="V29" s="10">
        <v>199</v>
      </c>
      <c r="X29" s="25"/>
      <c r="Y29" s="25"/>
      <c r="Z29" s="25"/>
      <c r="AA29" s="25"/>
      <c r="AB29" s="25"/>
      <c r="AC29" s="25"/>
      <c r="AD29" s="26"/>
      <c r="AE29" s="25"/>
    </row>
    <row r="30" spans="1:38" x14ac:dyDescent="0.2">
      <c r="A30" s="4"/>
      <c r="B30" s="4"/>
      <c r="C30" s="4"/>
      <c r="D30" s="4"/>
      <c r="E30" s="4"/>
      <c r="G30" s="4"/>
      <c r="H30" s="4"/>
      <c r="I30" s="4"/>
      <c r="J30" s="4"/>
      <c r="K30" s="4"/>
      <c r="R30" s="1" t="s">
        <v>31</v>
      </c>
      <c r="S30" s="7">
        <f t="shared" si="9"/>
        <v>0</v>
      </c>
      <c r="T30" s="10"/>
      <c r="U30" s="7"/>
      <c r="V30" s="10"/>
      <c r="X30" s="25"/>
      <c r="Y30" s="25"/>
      <c r="Z30" s="25"/>
      <c r="AA30" s="25"/>
      <c r="AB30" s="25"/>
      <c r="AC30" s="25"/>
      <c r="AD30" s="25"/>
      <c r="AE30" s="25"/>
    </row>
    <row r="31" spans="1:38" x14ac:dyDescent="0.2">
      <c r="A31" s="5"/>
      <c r="B31" s="5"/>
      <c r="C31" s="4"/>
      <c r="D31" s="4"/>
      <c r="E31" s="4"/>
      <c r="K31" s="1"/>
      <c r="R31" s="1" t="s">
        <v>32</v>
      </c>
      <c r="S31" s="7">
        <f t="shared" si="9"/>
        <v>0</v>
      </c>
      <c r="T31" s="10"/>
      <c r="U31" s="7"/>
      <c r="V31" s="10"/>
      <c r="X31" s="25"/>
      <c r="Y31" s="25"/>
      <c r="Z31" s="25"/>
      <c r="AA31" s="25"/>
      <c r="AB31" s="25"/>
      <c r="AC31" s="25"/>
      <c r="AD31" s="25"/>
      <c r="AE31" s="25"/>
    </row>
    <row r="32" spans="1:38" x14ac:dyDescent="0.2">
      <c r="A32" s="3"/>
      <c r="B32" s="4"/>
      <c r="C32" s="4"/>
      <c r="D32" s="4"/>
      <c r="E32" s="4"/>
      <c r="H32" s="7"/>
      <c r="J32" s="7"/>
      <c r="R32" s="1" t="s">
        <v>33</v>
      </c>
      <c r="S32" s="7">
        <f>SUM(S20:S31)</f>
        <v>1174.5699999999993</v>
      </c>
      <c r="T32" s="7">
        <f t="shared" ref="T32:V32" si="11">SUM(T20:T31)</f>
        <v>2289</v>
      </c>
      <c r="U32" s="7">
        <f t="shared" si="11"/>
        <v>1810.29</v>
      </c>
      <c r="V32" s="7">
        <f t="shared" si="11"/>
        <v>1766</v>
      </c>
      <c r="X32" s="25"/>
      <c r="Y32" s="25"/>
      <c r="Z32" s="25"/>
      <c r="AA32" s="25"/>
      <c r="AB32" s="25"/>
      <c r="AC32" s="25"/>
      <c r="AD32" s="26"/>
      <c r="AE32" s="25"/>
    </row>
    <row r="33" spans="1:31" x14ac:dyDescent="0.2">
      <c r="A33" s="3"/>
      <c r="B33" s="4"/>
      <c r="C33" s="4"/>
      <c r="D33" s="4"/>
      <c r="E33" s="4"/>
      <c r="X33" s="25"/>
      <c r="Y33" s="25"/>
      <c r="Z33" s="25"/>
      <c r="AA33" s="25"/>
      <c r="AB33" s="25"/>
      <c r="AC33" s="25"/>
      <c r="AD33" s="25"/>
      <c r="AE33" s="25"/>
    </row>
    <row r="34" spans="1:31" x14ac:dyDescent="0.2">
      <c r="A34" s="3"/>
      <c r="B34" s="4"/>
      <c r="C34" s="4"/>
      <c r="D34" s="4"/>
      <c r="E34" s="4"/>
      <c r="X34" s="25"/>
      <c r="Y34" s="25"/>
      <c r="Z34" s="25"/>
      <c r="AA34" s="25"/>
      <c r="AB34" s="25"/>
      <c r="AC34" s="25"/>
      <c r="AD34" s="25"/>
      <c r="AE34" s="25"/>
    </row>
    <row r="35" spans="1:31" x14ac:dyDescent="0.2">
      <c r="A35" s="3"/>
      <c r="B35" s="4"/>
      <c r="C35" s="5"/>
      <c r="D35" s="4"/>
      <c r="E35" s="4"/>
      <c r="R35" s="41" t="s">
        <v>67</v>
      </c>
      <c r="S35" s="41"/>
      <c r="T35" s="41"/>
      <c r="U35" s="42"/>
      <c r="V35" s="42"/>
      <c r="X35" s="25"/>
      <c r="Y35" s="25"/>
      <c r="Z35" s="25"/>
      <c r="AA35" s="25"/>
      <c r="AB35" s="25"/>
      <c r="AC35" s="25"/>
      <c r="AD35" s="25"/>
      <c r="AE35" s="25"/>
    </row>
    <row r="36" spans="1:31" x14ac:dyDescent="0.2">
      <c r="A36" s="3"/>
      <c r="B36" s="4"/>
      <c r="C36" s="4"/>
      <c r="D36" s="4"/>
      <c r="E36" s="4"/>
      <c r="R36" s="41">
        <v>0.35937000000000002</v>
      </c>
      <c r="S36" s="41"/>
      <c r="T36" s="41" t="s">
        <v>68</v>
      </c>
      <c r="U36" s="42" t="s">
        <v>69</v>
      </c>
      <c r="V36" s="42" t="s">
        <v>70</v>
      </c>
      <c r="X36" s="25"/>
      <c r="Y36" s="25"/>
      <c r="Z36" s="25"/>
      <c r="AA36" s="25"/>
      <c r="AB36" s="25"/>
      <c r="AC36" s="25"/>
      <c r="AD36" s="25"/>
      <c r="AE36" s="25"/>
    </row>
    <row r="37" spans="1:31" x14ac:dyDescent="0.2">
      <c r="A37" s="3"/>
      <c r="B37" s="4"/>
      <c r="C37" s="4"/>
      <c r="D37" s="4"/>
      <c r="E37" s="4"/>
      <c r="R37" s="41" t="s">
        <v>71</v>
      </c>
      <c r="S37" s="41" t="s">
        <v>66</v>
      </c>
      <c r="T37" s="41" t="s">
        <v>72</v>
      </c>
      <c r="U37" s="42"/>
      <c r="V37" s="42"/>
      <c r="X37" s="25"/>
      <c r="Y37" s="25"/>
      <c r="Z37" s="25"/>
      <c r="AA37" s="25"/>
      <c r="AB37" s="25"/>
      <c r="AC37" s="25"/>
      <c r="AD37" s="25"/>
      <c r="AE37" s="25"/>
    </row>
    <row r="38" spans="1:31" x14ac:dyDescent="0.2">
      <c r="A38" s="3"/>
      <c r="B38" s="4"/>
      <c r="C38" s="4"/>
      <c r="D38" s="4"/>
      <c r="E38" s="4"/>
      <c r="R38" s="41">
        <f>F15*R36</f>
        <v>183.20682600000001</v>
      </c>
      <c r="S38" s="41">
        <f>(M15+N15)*R36</f>
        <v>650.56391730000007</v>
      </c>
      <c r="T38" s="41">
        <f>R38+S38</f>
        <v>833.77074330000005</v>
      </c>
      <c r="U38" s="42">
        <v>8250</v>
      </c>
      <c r="V38" s="42">
        <f>U38-T38</f>
        <v>7416.2292567000004</v>
      </c>
      <c r="X38" s="27"/>
      <c r="Y38" s="25"/>
      <c r="Z38" s="25"/>
      <c r="AA38" s="25"/>
      <c r="AB38" s="25"/>
      <c r="AC38" s="25"/>
      <c r="AD38" s="25"/>
      <c r="AE38" s="25"/>
    </row>
    <row r="39" spans="1:31" x14ac:dyDescent="0.2">
      <c r="A39" s="3"/>
      <c r="B39" s="4"/>
      <c r="C39" s="4"/>
      <c r="D39" s="4"/>
      <c r="E39" s="4"/>
      <c r="X39" s="25"/>
      <c r="Y39" s="25"/>
      <c r="Z39" s="25"/>
      <c r="AA39" s="25"/>
      <c r="AB39" s="25"/>
      <c r="AC39" s="25"/>
      <c r="AD39" s="25"/>
      <c r="AE39" s="25"/>
    </row>
    <row r="40" spans="1:31" x14ac:dyDescent="0.2">
      <c r="A40" s="3"/>
      <c r="B40" s="4"/>
      <c r="C40" s="4"/>
      <c r="D40" s="4"/>
      <c r="E40" s="4"/>
      <c r="X40" s="25"/>
      <c r="Y40" s="25"/>
      <c r="Z40" s="25"/>
      <c r="AA40" s="25"/>
      <c r="AB40" s="25"/>
      <c r="AC40" s="25"/>
      <c r="AD40" s="25"/>
      <c r="AE40" s="25"/>
    </row>
    <row r="41" spans="1:31" x14ac:dyDescent="0.2">
      <c r="A41" s="3"/>
      <c r="B41" s="4"/>
      <c r="C41" s="4"/>
      <c r="D41" s="4"/>
      <c r="E41" s="4"/>
      <c r="X41" s="25"/>
      <c r="Y41" s="25"/>
      <c r="Z41" s="2"/>
      <c r="AA41" s="2"/>
      <c r="AB41" s="2"/>
      <c r="AC41" s="25"/>
      <c r="AD41" s="25"/>
      <c r="AE41" s="25"/>
    </row>
    <row r="42" spans="1:31" x14ac:dyDescent="0.2">
      <c r="A42" s="3"/>
      <c r="B42" s="4"/>
      <c r="C42" s="4"/>
      <c r="D42" s="4"/>
      <c r="E42" s="4"/>
      <c r="X42" s="25"/>
      <c r="Y42" s="25"/>
      <c r="Z42" s="26"/>
      <c r="AA42" s="26"/>
      <c r="AB42" s="26"/>
      <c r="AC42" s="25"/>
      <c r="AD42" s="25"/>
      <c r="AE42" s="25"/>
    </row>
    <row r="43" spans="1:31" x14ac:dyDescent="0.2">
      <c r="A43" s="3"/>
      <c r="B43" s="4"/>
      <c r="C43" s="4"/>
      <c r="D43" s="4"/>
      <c r="E43" s="4"/>
      <c r="X43" s="25"/>
      <c r="Y43" s="25"/>
      <c r="Z43" s="26"/>
      <c r="AA43" s="26"/>
      <c r="AB43" s="26"/>
      <c r="AC43" s="25"/>
      <c r="AD43" s="25"/>
      <c r="AE43" s="25"/>
    </row>
    <row r="44" spans="1:31" x14ac:dyDescent="0.2">
      <c r="A44" s="3"/>
      <c r="B44" s="4"/>
      <c r="C44" s="4"/>
      <c r="D44" s="4"/>
      <c r="E44" s="4"/>
      <c r="H44" s="7"/>
      <c r="I44" s="7"/>
      <c r="J44" s="7"/>
      <c r="K44" s="7"/>
      <c r="X44" s="25"/>
      <c r="Y44" s="25"/>
      <c r="Z44" s="26"/>
      <c r="AA44" s="26"/>
      <c r="AB44" s="26"/>
      <c r="AC44" s="25"/>
      <c r="AD44" s="25"/>
      <c r="AE44" s="25"/>
    </row>
    <row r="45" spans="1:31" x14ac:dyDescent="0.2">
      <c r="A45" s="3"/>
      <c r="B45" s="4"/>
      <c r="C45" s="4"/>
      <c r="D45" s="4"/>
      <c r="E45" s="4"/>
      <c r="X45" s="25"/>
      <c r="Y45" s="25"/>
      <c r="Z45" s="26"/>
      <c r="AA45" s="26"/>
      <c r="AB45" s="26"/>
      <c r="AC45" s="25"/>
      <c r="AD45" s="25"/>
      <c r="AE45" s="25"/>
    </row>
    <row r="46" spans="1:31" x14ac:dyDescent="0.2">
      <c r="A46" s="3"/>
      <c r="B46" s="4"/>
      <c r="C46" s="4"/>
      <c r="D46" s="4"/>
      <c r="E46" s="4"/>
    </row>
    <row r="47" spans="1:31" x14ac:dyDescent="0.2">
      <c r="A47" s="3"/>
      <c r="B47" s="4"/>
      <c r="C47" s="4"/>
      <c r="D47" s="4"/>
      <c r="E47" s="4"/>
    </row>
  </sheetData>
  <mergeCells count="5">
    <mergeCell ref="B4:B5"/>
    <mergeCell ref="C4:C5"/>
    <mergeCell ref="D4:D5"/>
    <mergeCell ref="E4:E5"/>
    <mergeCell ref="B12:B13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0AD28-DE77-48C5-AA83-1E01F3281D30}">
  <dimension ref="A1:AK47"/>
  <sheetViews>
    <sheetView workbookViewId="0">
      <selection activeCell="A4" sqref="A4"/>
    </sheetView>
  </sheetViews>
  <sheetFormatPr defaultRowHeight="15" x14ac:dyDescent="0.2"/>
  <cols>
    <col min="1" max="1" width="14.390625" customWidth="1"/>
    <col min="2" max="5" width="16.0078125" style="1" customWidth="1"/>
    <col min="7" max="10" width="7.93359375" style="1" customWidth="1"/>
    <col min="11" max="17" width="7.93359375" customWidth="1"/>
    <col min="19" max="22" width="10.35546875" customWidth="1"/>
    <col min="23" max="36" width="8.875" customWidth="1"/>
  </cols>
  <sheetData>
    <row r="1" spans="1:37" x14ac:dyDescent="0.2">
      <c r="A1" s="3"/>
      <c r="B1" s="4" t="s">
        <v>0</v>
      </c>
      <c r="C1" s="4" t="s">
        <v>0</v>
      </c>
      <c r="D1" s="4" t="s">
        <v>1</v>
      </c>
      <c r="E1" s="4" t="s">
        <v>1</v>
      </c>
      <c r="F1" s="1" t="s">
        <v>61</v>
      </c>
      <c r="G1" s="3" t="s">
        <v>18</v>
      </c>
      <c r="H1" s="4" t="s">
        <v>73</v>
      </c>
      <c r="J1" s="1" t="s">
        <v>19</v>
      </c>
      <c r="K1" s="4" t="s">
        <v>0</v>
      </c>
      <c r="L1" s="4" t="s">
        <v>0</v>
      </c>
      <c r="M1" s="4" t="s">
        <v>1</v>
      </c>
      <c r="N1" s="4" t="s">
        <v>1</v>
      </c>
      <c r="O1" s="1" t="s">
        <v>45</v>
      </c>
      <c r="P1" s="4" t="s">
        <v>50</v>
      </c>
      <c r="Q1" s="4" t="s">
        <v>50</v>
      </c>
      <c r="S1" t="s">
        <v>36</v>
      </c>
      <c r="V1" s="39" t="s">
        <v>9</v>
      </c>
      <c r="W1" s="11">
        <v>35937</v>
      </c>
      <c r="X1" s="15" t="s">
        <v>9</v>
      </c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</row>
    <row r="2" spans="1:37" x14ac:dyDescent="0.2">
      <c r="A2" s="3"/>
      <c r="B2" s="4" t="s">
        <v>2</v>
      </c>
      <c r="C2" s="4" t="s">
        <v>3</v>
      </c>
      <c r="D2" s="4" t="s">
        <v>2</v>
      </c>
      <c r="E2" s="4" t="s">
        <v>3</v>
      </c>
      <c r="F2" s="1" t="s">
        <v>4</v>
      </c>
      <c r="G2" s="4" t="s">
        <v>8</v>
      </c>
      <c r="H2" s="4" t="s">
        <v>74</v>
      </c>
      <c r="I2" s="4"/>
      <c r="J2" s="1" t="s">
        <v>20</v>
      </c>
      <c r="K2" s="4" t="s">
        <v>2</v>
      </c>
      <c r="L2" s="4" t="s">
        <v>3</v>
      </c>
      <c r="M2" s="4" t="s">
        <v>2</v>
      </c>
      <c r="N2" s="4" t="s">
        <v>3</v>
      </c>
      <c r="O2" s="1" t="s">
        <v>46</v>
      </c>
      <c r="P2" s="4" t="s">
        <v>55</v>
      </c>
      <c r="Q2" s="4" t="s">
        <v>52</v>
      </c>
      <c r="R2" s="4"/>
      <c r="S2" s="4" t="s">
        <v>38</v>
      </c>
      <c r="T2" s="4" t="s">
        <v>38</v>
      </c>
      <c r="U2" s="4" t="s">
        <v>39</v>
      </c>
      <c r="V2" s="4" t="s">
        <v>39</v>
      </c>
      <c r="W2" s="15" t="s">
        <v>56</v>
      </c>
      <c r="X2" s="15" t="s">
        <v>58</v>
      </c>
      <c r="Y2" s="15" t="s">
        <v>62</v>
      </c>
      <c r="Z2" s="15"/>
      <c r="AA2" s="15"/>
      <c r="AB2" s="15"/>
      <c r="AC2" s="15"/>
      <c r="AD2" s="15"/>
      <c r="AE2" s="24"/>
      <c r="AF2" s="15"/>
      <c r="AG2" s="15"/>
      <c r="AH2" s="15"/>
      <c r="AI2" s="15"/>
      <c r="AJ2" s="15"/>
      <c r="AK2" s="15"/>
    </row>
    <row r="3" spans="1:37" ht="15.75" thickBot="1" x14ac:dyDescent="0.25">
      <c r="A3" s="3">
        <f>mei!A4</f>
        <v>0</v>
      </c>
      <c r="B3" s="5">
        <f>mei!B$4</f>
        <v>0</v>
      </c>
      <c r="C3" s="5">
        <f>mei!C$4</f>
        <v>0</v>
      </c>
      <c r="D3" s="5">
        <f>mei!D$4</f>
        <v>0</v>
      </c>
      <c r="E3" s="5">
        <f>mei!E$4</f>
        <v>0</v>
      </c>
      <c r="F3" s="1">
        <f>G3-(M3+N3)</f>
        <v>181.02999999999997</v>
      </c>
      <c r="G3" s="7">
        <f>aug!$C$16</f>
        <v>869.2</v>
      </c>
      <c r="H3" s="7">
        <f>aug!$E$15</f>
        <v>132.97</v>
      </c>
      <c r="I3" s="1" t="s">
        <v>21</v>
      </c>
      <c r="J3" s="7">
        <f>aug!$B$14</f>
        <v>9.4799999999999986</v>
      </c>
      <c r="K3" s="7">
        <f>aug!B$6</f>
        <v>232.36</v>
      </c>
      <c r="L3" s="7">
        <f>aug!C$6</f>
        <v>75.960000000000008</v>
      </c>
      <c r="M3" s="7">
        <f>aug!D$6</f>
        <v>156.37</v>
      </c>
      <c r="N3" s="7">
        <f>aug!E$6</f>
        <v>531.80000000000007</v>
      </c>
      <c r="O3" s="7">
        <f>aug!E17</f>
        <v>94.942815031527374</v>
      </c>
      <c r="P3" s="1">
        <f>aug!C18</f>
        <v>310.10000000000002</v>
      </c>
      <c r="Q3" s="1">
        <f>aug!E18</f>
        <v>19.670000000000002</v>
      </c>
      <c r="R3" s="1"/>
      <c r="S3" s="1" t="s">
        <v>34</v>
      </c>
      <c r="T3" s="1" t="s">
        <v>40</v>
      </c>
      <c r="U3" s="1" t="s">
        <v>34</v>
      </c>
      <c r="V3" s="1" t="s">
        <v>40</v>
      </c>
      <c r="W3" s="15" t="s">
        <v>57</v>
      </c>
      <c r="X3" s="15" t="s">
        <v>59</v>
      </c>
      <c r="Y3" s="15" t="s">
        <v>63</v>
      </c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33" customHeight="1" x14ac:dyDescent="0.2">
      <c r="A4" s="61"/>
      <c r="B4" s="68"/>
      <c r="C4" s="68"/>
      <c r="D4" s="68"/>
      <c r="E4" s="68"/>
      <c r="F4" s="1">
        <f t="shared" ref="F4:F14" si="0">G4-(M4+N4)</f>
        <v>125.15000000000009</v>
      </c>
      <c r="G4" s="7">
        <f>sept!$C$16</f>
        <v>785.66</v>
      </c>
      <c r="H4" s="7">
        <f>sept!$E$15</f>
        <v>110.23</v>
      </c>
      <c r="I4" s="1" t="s">
        <v>22</v>
      </c>
      <c r="J4" s="7">
        <f>sept!$B$14</f>
        <v>9.7899999999999991</v>
      </c>
      <c r="K4" s="7">
        <f>sept!B$6</f>
        <v>102.44</v>
      </c>
      <c r="L4" s="7">
        <f>sept!C$6</f>
        <v>50.960000000000008</v>
      </c>
      <c r="M4" s="7">
        <f>sept!D$6</f>
        <v>211.60000000000002</v>
      </c>
      <c r="N4" s="7">
        <f>sept!E$6</f>
        <v>448.90999999999985</v>
      </c>
      <c r="O4" s="7">
        <f>sept!E17</f>
        <v>103.52157972196643</v>
      </c>
      <c r="P4" s="1">
        <f>sept!C18</f>
        <v>72.62</v>
      </c>
      <c r="Q4" s="1">
        <f>sept!E18</f>
        <v>0</v>
      </c>
      <c r="R4" s="1" t="s">
        <v>21</v>
      </c>
      <c r="S4" s="7">
        <f>J3</f>
        <v>9.4799999999999986</v>
      </c>
      <c r="T4" s="1">
        <v>10.510000000000218</v>
      </c>
      <c r="U4" s="7">
        <f>aug!$D$13</f>
        <v>27.84</v>
      </c>
      <c r="V4" s="7">
        <v>2.9</v>
      </c>
      <c r="W4" s="11">
        <f>$W$1*P3</f>
        <v>11144063.700000001</v>
      </c>
      <c r="X4" s="11" t="str">
        <f>aug!Y4</f>
        <v xml:space="preserve">opladen </v>
      </c>
      <c r="Y4" s="11" t="str">
        <f>aug!Z4</f>
        <v>Km</v>
      </c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1:37" ht="15" customHeight="1" x14ac:dyDescent="0.2">
      <c r="A5" s="46"/>
      <c r="B5" s="69"/>
      <c r="C5" s="69"/>
      <c r="D5" s="69"/>
      <c r="E5" s="69"/>
      <c r="F5" s="1">
        <f t="shared" si="0"/>
        <v>27.569999999999823</v>
      </c>
      <c r="G5" s="7">
        <f>okt!$C$16</f>
        <v>413</v>
      </c>
      <c r="H5" s="7">
        <f>okt!$E$15</f>
        <v>56.13</v>
      </c>
      <c r="I5" s="1" t="s">
        <v>23</v>
      </c>
      <c r="J5" s="7">
        <f>okt!$B$14</f>
        <v>23.130000000000003</v>
      </c>
      <c r="K5" s="7">
        <f>okt!B$6</f>
        <v>42.590000000000032</v>
      </c>
      <c r="L5" s="7">
        <f>okt!C$6</f>
        <v>42.009999999999991</v>
      </c>
      <c r="M5" s="7">
        <f>okt!D$6</f>
        <v>138.34000000000003</v>
      </c>
      <c r="N5" s="7">
        <f>okt!E$6</f>
        <v>247.09000000000015</v>
      </c>
      <c r="O5" s="7">
        <f>okt!E17</f>
        <v>106.86883248129374</v>
      </c>
      <c r="P5" s="1">
        <f>okt!C18</f>
        <v>0</v>
      </c>
      <c r="Q5" s="1">
        <f>okt!E18</f>
        <v>0</v>
      </c>
      <c r="R5" s="1" t="s">
        <v>22</v>
      </c>
      <c r="S5" s="7">
        <f t="shared" ref="S5:S14" si="1">J4</f>
        <v>9.7899999999999991</v>
      </c>
      <c r="T5" s="1">
        <v>6.4500000000007276</v>
      </c>
      <c r="U5" s="7">
        <f>sept!$D$13</f>
        <v>27.2</v>
      </c>
      <c r="V5" s="7">
        <v>93.36</v>
      </c>
      <c r="W5" s="11">
        <f t="shared" ref="W5:W15" si="2">$W$1*P4</f>
        <v>2609744.94</v>
      </c>
      <c r="X5" s="11" t="str">
        <f>sept!Y5</f>
        <v>extern</v>
      </c>
      <c r="Y5" s="11">
        <f>sept!Z5</f>
        <v>0</v>
      </c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</row>
    <row r="6" spans="1:37" x14ac:dyDescent="0.2">
      <c r="A6" s="3" t="s">
        <v>4</v>
      </c>
      <c r="B6" s="14">
        <f>IF(B$4-B$3&lt;0,0,B$4-B$3)</f>
        <v>0</v>
      </c>
      <c r="C6" s="14">
        <f t="shared" ref="C6:E6" si="3">IF(C$4-C$3&lt;0,0,C$4-C$3)</f>
        <v>0</v>
      </c>
      <c r="D6" s="14">
        <f t="shared" si="3"/>
        <v>0</v>
      </c>
      <c r="E6" s="14">
        <f t="shared" si="3"/>
        <v>0</v>
      </c>
      <c r="F6" s="1">
        <f t="shared" si="0"/>
        <v>111.1400000000001</v>
      </c>
      <c r="G6" s="7">
        <f>nov!$C$16</f>
        <v>174</v>
      </c>
      <c r="H6" s="7">
        <f>nov!$E$15</f>
        <v>26.2</v>
      </c>
      <c r="I6" s="1" t="s">
        <v>24</v>
      </c>
      <c r="J6" s="7">
        <f>nov!$B$14</f>
        <v>115.28</v>
      </c>
      <c r="K6" s="7">
        <f>nov!B$6</f>
        <v>168.45999999999992</v>
      </c>
      <c r="L6" s="7">
        <f>nov!C$6</f>
        <v>242.43999999999997</v>
      </c>
      <c r="M6" s="7">
        <f>nov!D$6</f>
        <v>21.119999999999891</v>
      </c>
      <c r="N6" s="7">
        <f>nov!E$6</f>
        <v>41.740000000000009</v>
      </c>
      <c r="O6" s="7">
        <f>nov!E17</f>
        <v>96.459279216351504</v>
      </c>
      <c r="P6" s="1">
        <f>nov!C18</f>
        <v>174.8</v>
      </c>
      <c r="Q6" s="1">
        <f>nov!E18</f>
        <v>0</v>
      </c>
      <c r="R6" s="1" t="s">
        <v>23</v>
      </c>
      <c r="S6" s="7">
        <f t="shared" si="1"/>
        <v>23.130000000000003</v>
      </c>
      <c r="T6" s="1">
        <v>35.569999999999709</v>
      </c>
      <c r="U6" s="7">
        <f>okt!$D$13</f>
        <v>144.4</v>
      </c>
      <c r="V6" s="7">
        <v>134</v>
      </c>
      <c r="W6" s="11">
        <f t="shared" si="2"/>
        <v>0</v>
      </c>
      <c r="X6" s="11">
        <f>okt!Y6</f>
        <v>12.57</v>
      </c>
      <c r="Y6" s="11">
        <f>okt!Z6</f>
        <v>1517</v>
      </c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 spans="1:37" ht="15.6" customHeight="1" x14ac:dyDescent="0.2">
      <c r="A7" s="3" t="s">
        <v>5</v>
      </c>
      <c r="B7" s="4"/>
      <c r="C7" s="5">
        <f>B6+C6</f>
        <v>0</v>
      </c>
      <c r="D7" s="4"/>
      <c r="E7" s="5">
        <f>D6+E6</f>
        <v>0</v>
      </c>
      <c r="F7" s="1">
        <f t="shared" si="0"/>
        <v>64.909999999999954</v>
      </c>
      <c r="G7" s="7">
        <f>dec!$C$16</f>
        <v>78.23</v>
      </c>
      <c r="H7" s="7">
        <f>dec!$E$15</f>
        <v>1.9278</v>
      </c>
      <c r="I7" s="1" t="s">
        <v>25</v>
      </c>
      <c r="J7" s="7">
        <f>dec!$B$14</f>
        <v>146.48999999999978</v>
      </c>
      <c r="K7" s="7">
        <f>dec!B$6</f>
        <v>120.46999999999935</v>
      </c>
      <c r="L7" s="7">
        <f>dec!C$6</f>
        <v>96.880000000000109</v>
      </c>
      <c r="M7" s="7">
        <f>dec!D$6</f>
        <v>5.3500000000000227</v>
      </c>
      <c r="N7" s="7">
        <f>dec!E$6</f>
        <v>7.9700000000000273</v>
      </c>
      <c r="O7" s="7">
        <f>dec!E17</f>
        <v>1664.4680851063831</v>
      </c>
      <c r="P7" s="1">
        <f>dec!C18</f>
        <v>45.5</v>
      </c>
      <c r="Q7" s="1">
        <f>dec!E18</f>
        <v>0</v>
      </c>
      <c r="R7" s="1" t="s">
        <v>24</v>
      </c>
      <c r="S7" s="7">
        <f t="shared" si="1"/>
        <v>115.28</v>
      </c>
      <c r="T7" s="1">
        <v>69.520000000000437</v>
      </c>
      <c r="U7" s="7">
        <f>nov!$D$13</f>
        <v>344.41</v>
      </c>
      <c r="V7" s="7">
        <v>299.86</v>
      </c>
      <c r="W7" s="11">
        <f t="shared" si="2"/>
        <v>6281787.6000000006</v>
      </c>
      <c r="X7" s="11">
        <f>nov!Y7</f>
        <v>0</v>
      </c>
      <c r="Y7" s="11">
        <f>nov!Z7</f>
        <v>165</v>
      </c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</row>
    <row r="8" spans="1:37" ht="15.6" customHeight="1" x14ac:dyDescent="0.2">
      <c r="A8" s="3" t="s">
        <v>6</v>
      </c>
      <c r="B8" s="4"/>
      <c r="C8" s="4"/>
      <c r="D8" s="5">
        <f>C7-E7</f>
        <v>0</v>
      </c>
      <c r="E8" s="4"/>
      <c r="F8" s="1">
        <f t="shared" si="0"/>
        <v>0</v>
      </c>
      <c r="G8" s="7">
        <f>jan!$C$16</f>
        <v>0</v>
      </c>
      <c r="H8" s="7">
        <f>jan!$E$15</f>
        <v>0</v>
      </c>
      <c r="I8" s="1" t="s">
        <v>26</v>
      </c>
      <c r="J8" s="7">
        <f>jan!$B$14</f>
        <v>0</v>
      </c>
      <c r="K8" s="7">
        <f>jan!B$6</f>
        <v>0</v>
      </c>
      <c r="L8" s="7">
        <f>jan!C$6</f>
        <v>0</v>
      </c>
      <c r="M8" s="7">
        <f>jan!D$6</f>
        <v>0</v>
      </c>
      <c r="N8" s="7">
        <f>jan!E$6</f>
        <v>0</v>
      </c>
      <c r="O8" s="7" t="e">
        <f>jan!E17</f>
        <v>#DIV/0!</v>
      </c>
      <c r="P8" s="1">
        <f>jan!C18</f>
        <v>0</v>
      </c>
      <c r="Q8" s="1">
        <f>jan!E18</f>
        <v>0</v>
      </c>
      <c r="R8" s="1" t="s">
        <v>25</v>
      </c>
      <c r="S8" s="7">
        <f t="shared" si="1"/>
        <v>146.48999999999978</v>
      </c>
      <c r="T8" s="1">
        <v>170.53999999999905</v>
      </c>
      <c r="U8" s="7" t="str">
        <f>dec!$D$13</f>
        <v>142.35</v>
      </c>
      <c r="V8" s="7">
        <v>474.1</v>
      </c>
      <c r="W8" s="11">
        <f t="shared" si="2"/>
        <v>1635133.5</v>
      </c>
      <c r="X8" s="11">
        <f>dec!Y8</f>
        <v>0</v>
      </c>
      <c r="Y8" s="11">
        <f>dec!Z8</f>
        <v>16</v>
      </c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</row>
    <row r="9" spans="1:37" x14ac:dyDescent="0.2">
      <c r="A9" s="3"/>
      <c r="B9" s="4"/>
      <c r="C9" s="4"/>
      <c r="D9" s="4"/>
      <c r="E9" s="4"/>
      <c r="F9" s="1">
        <f t="shared" si="0"/>
        <v>0</v>
      </c>
      <c r="G9" s="7">
        <f>feb!$C$16</f>
        <v>0</v>
      </c>
      <c r="H9" s="7">
        <f>feb!$E$15</f>
        <v>0</v>
      </c>
      <c r="I9" s="1" t="s">
        <v>27</v>
      </c>
      <c r="J9" s="7">
        <f>feb!$B$14</f>
        <v>0</v>
      </c>
      <c r="K9" s="7">
        <f>feb!B$6</f>
        <v>0</v>
      </c>
      <c r="L9" s="7">
        <f>feb!C$6</f>
        <v>0</v>
      </c>
      <c r="M9" s="7">
        <f>feb!D$6</f>
        <v>0</v>
      </c>
      <c r="N9" s="7">
        <f>feb!E$6</f>
        <v>0</v>
      </c>
      <c r="O9" s="7" t="e">
        <f>feb!E17</f>
        <v>#DIV/0!</v>
      </c>
      <c r="P9" s="1">
        <f>feb!C$18</f>
        <v>0</v>
      </c>
      <c r="Q9" s="1">
        <f>feb!E18</f>
        <v>0</v>
      </c>
      <c r="R9" s="1" t="s">
        <v>26</v>
      </c>
      <c r="S9" s="7">
        <f t="shared" si="1"/>
        <v>0</v>
      </c>
      <c r="T9" s="1">
        <v>34.809999999999491</v>
      </c>
      <c r="U9" s="7">
        <f>jan!$D$13</f>
        <v>0</v>
      </c>
      <c r="V9" s="7">
        <v>435.82</v>
      </c>
      <c r="W9" s="11">
        <f t="shared" si="2"/>
        <v>0</v>
      </c>
      <c r="X9" s="11">
        <f>jan!Y9</f>
        <v>0</v>
      </c>
      <c r="Y9" s="11">
        <f>jan!Z9</f>
        <v>649</v>
      </c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</row>
    <row r="10" spans="1:37" x14ac:dyDescent="0.2">
      <c r="A10" s="3"/>
      <c r="B10" s="4"/>
      <c r="C10" s="4" t="s">
        <v>7</v>
      </c>
      <c r="D10" s="4"/>
      <c r="E10" s="4"/>
      <c r="F10" s="1">
        <f t="shared" si="0"/>
        <v>0</v>
      </c>
      <c r="G10" s="7">
        <f>maart!$C$16</f>
        <v>0</v>
      </c>
      <c r="H10" s="7">
        <f>maart!$E$15</f>
        <v>0</v>
      </c>
      <c r="I10" s="1" t="s">
        <v>28</v>
      </c>
      <c r="J10" s="7">
        <f>maart!$B$14</f>
        <v>0</v>
      </c>
      <c r="K10" s="7">
        <f>maart!B$6</f>
        <v>0</v>
      </c>
      <c r="L10" s="7">
        <f>maart!C$6</f>
        <v>0</v>
      </c>
      <c r="M10" s="7">
        <f>maart!D$6</f>
        <v>0</v>
      </c>
      <c r="N10" s="7">
        <f>maart!E$6</f>
        <v>0</v>
      </c>
      <c r="O10" s="7" t="e">
        <f>maart!E17</f>
        <v>#DIV/0!</v>
      </c>
      <c r="P10" s="1">
        <f>maart!C$18</f>
        <v>0</v>
      </c>
      <c r="Q10" s="1">
        <f>maart!E18</f>
        <v>0</v>
      </c>
      <c r="R10" s="1" t="s">
        <v>27</v>
      </c>
      <c r="S10" s="7">
        <f t="shared" si="1"/>
        <v>0</v>
      </c>
      <c r="T10" s="1">
        <v>142.69000000000051</v>
      </c>
      <c r="U10" s="7">
        <f>feb!$D$13</f>
        <v>0</v>
      </c>
      <c r="V10" s="7">
        <v>385.77</v>
      </c>
      <c r="W10" s="11">
        <f t="shared" si="2"/>
        <v>0</v>
      </c>
      <c r="X10" s="11">
        <f>feb!Y10</f>
        <v>0</v>
      </c>
      <c r="Y10" s="11">
        <f>feb!Z10</f>
        <v>648</v>
      </c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</row>
    <row r="11" spans="1:37" ht="15.75" thickBot="1" x14ac:dyDescent="0.25">
      <c r="A11" s="3">
        <f>mei!A12</f>
        <v>0</v>
      </c>
      <c r="B11" s="5">
        <f>mei!$B$12</f>
        <v>0</v>
      </c>
      <c r="C11" s="4"/>
      <c r="D11" s="4" t="s">
        <v>47</v>
      </c>
      <c r="E11" s="4" t="s">
        <v>47</v>
      </c>
      <c r="F11" s="1">
        <f t="shared" si="0"/>
        <v>0</v>
      </c>
      <c r="G11" s="7">
        <f>april!$C$16</f>
        <v>0</v>
      </c>
      <c r="H11" s="7">
        <f>april!$E$15</f>
        <v>0</v>
      </c>
      <c r="I11" s="1" t="s">
        <v>29</v>
      </c>
      <c r="J11" s="7">
        <f>april!$B$14</f>
        <v>0</v>
      </c>
      <c r="K11" s="7">
        <f>april!B$6</f>
        <v>0</v>
      </c>
      <c r="L11" s="7">
        <f>april!C$6</f>
        <v>0</v>
      </c>
      <c r="M11" s="7">
        <f>april!D$6</f>
        <v>0</v>
      </c>
      <c r="N11" s="7">
        <f>april!E$6</f>
        <v>0</v>
      </c>
      <c r="O11" s="7" t="e">
        <f>april!E17</f>
        <v>#DIV/0!</v>
      </c>
      <c r="P11" s="1">
        <f>april!C$18</f>
        <v>0</v>
      </c>
      <c r="Q11" s="1">
        <f>april!E18</f>
        <v>0</v>
      </c>
      <c r="R11" s="1" t="s">
        <v>28</v>
      </c>
      <c r="S11" s="7">
        <f t="shared" si="1"/>
        <v>0</v>
      </c>
      <c r="T11" s="1">
        <v>83.3700000000008</v>
      </c>
      <c r="U11" s="7">
        <f>maart!$D$13</f>
        <v>0</v>
      </c>
      <c r="V11" s="7">
        <v>330.6</v>
      </c>
      <c r="W11" s="11">
        <f t="shared" si="2"/>
        <v>0</v>
      </c>
      <c r="X11" s="11">
        <f>maart!Y11</f>
        <v>0</v>
      </c>
      <c r="Y11" s="11">
        <f>maart!Z11</f>
        <v>0</v>
      </c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</row>
    <row r="12" spans="1:37" x14ac:dyDescent="0.2">
      <c r="A12" s="60"/>
      <c r="B12" s="68"/>
      <c r="C12" s="4" t="s">
        <v>7</v>
      </c>
      <c r="D12" s="4" t="s">
        <v>34</v>
      </c>
      <c r="E12" s="4" t="s">
        <v>40</v>
      </c>
      <c r="F12" s="1">
        <f t="shared" si="0"/>
        <v>0</v>
      </c>
      <c r="G12" s="7">
        <f>mei!$C$16</f>
        <v>0</v>
      </c>
      <c r="H12" s="7">
        <f>mei!$E$15</f>
        <v>0</v>
      </c>
      <c r="I12" s="1" t="s">
        <v>30</v>
      </c>
      <c r="J12" s="7">
        <f>mei!$B$14</f>
        <v>0</v>
      </c>
      <c r="K12" s="7">
        <f>mei!B$6</f>
        <v>0</v>
      </c>
      <c r="L12" s="7">
        <f>mei!C$6</f>
        <v>0</v>
      </c>
      <c r="M12" s="7">
        <f>mei!D$6</f>
        <v>0</v>
      </c>
      <c r="N12" s="7">
        <f>mei!E$6</f>
        <v>0</v>
      </c>
      <c r="O12" s="7" t="e">
        <f>mei!E17</f>
        <v>#DIV/0!</v>
      </c>
      <c r="P12" s="1">
        <f>mei!C$18</f>
        <v>0</v>
      </c>
      <c r="Q12" s="1">
        <f>mei!E18</f>
        <v>0</v>
      </c>
      <c r="R12" s="1" t="s">
        <v>29</v>
      </c>
      <c r="S12" s="7">
        <f t="shared" si="1"/>
        <v>0</v>
      </c>
      <c r="T12" s="1">
        <v>63.670000000000073</v>
      </c>
      <c r="U12" s="7">
        <f>april!$D$13</f>
        <v>0</v>
      </c>
      <c r="V12" s="7">
        <v>214.96</v>
      </c>
      <c r="W12" s="11">
        <f t="shared" si="2"/>
        <v>0</v>
      </c>
      <c r="X12" s="11">
        <f>april!Y12</f>
        <v>0</v>
      </c>
      <c r="Y12" s="11">
        <f>april!Z12</f>
        <v>0</v>
      </c>
      <c r="Z12" s="15"/>
      <c r="AA12" s="15"/>
      <c r="AB12" s="15"/>
      <c r="AC12" s="15"/>
      <c r="AD12" s="15"/>
      <c r="AE12" s="15"/>
      <c r="AF12" s="38"/>
      <c r="AG12" s="38"/>
      <c r="AH12" s="15"/>
      <c r="AI12" s="15"/>
      <c r="AJ12" s="15"/>
      <c r="AK12" s="15"/>
    </row>
    <row r="13" spans="1:37" x14ac:dyDescent="0.2">
      <c r="A13" s="44"/>
      <c r="B13" s="69"/>
      <c r="C13" s="4" t="s">
        <v>40</v>
      </c>
      <c r="D13" s="17"/>
      <c r="E13" s="5">
        <f>V14</f>
        <v>8.56</v>
      </c>
      <c r="F13" s="1">
        <f t="shared" si="0"/>
        <v>0</v>
      </c>
      <c r="G13" s="7">
        <f>juni!$C$16</f>
        <v>0</v>
      </c>
      <c r="H13" s="7">
        <f>juni!$E$15</f>
        <v>0</v>
      </c>
      <c r="I13" s="1" t="s">
        <v>31</v>
      </c>
      <c r="J13" s="7">
        <f>juni!$B$14</f>
        <v>0</v>
      </c>
      <c r="K13" s="7">
        <f>juni!B$6</f>
        <v>0</v>
      </c>
      <c r="L13" s="7">
        <f>juni!C$6</f>
        <v>0</v>
      </c>
      <c r="M13" s="7">
        <f>juni!D$6</f>
        <v>0</v>
      </c>
      <c r="N13" s="7">
        <f>juni!E$6</f>
        <v>0</v>
      </c>
      <c r="O13" s="7" t="e">
        <f>juni!E17</f>
        <v>#DIV/0!</v>
      </c>
      <c r="P13" s="1">
        <f>C18</f>
        <v>0</v>
      </c>
      <c r="Q13" s="1">
        <f>E18</f>
        <v>0</v>
      </c>
      <c r="R13" s="1" t="s">
        <v>30</v>
      </c>
      <c r="S13" s="7">
        <f t="shared" si="1"/>
        <v>0</v>
      </c>
      <c r="T13" s="1">
        <v>9.9899999999997817</v>
      </c>
      <c r="U13" s="7">
        <f>mei!$D$13</f>
        <v>0</v>
      </c>
      <c r="V13" s="7">
        <v>97.28</v>
      </c>
      <c r="W13" s="11">
        <f t="shared" si="2"/>
        <v>0</v>
      </c>
      <c r="X13" s="11">
        <f>mei!Y13</f>
        <v>0</v>
      </c>
      <c r="Y13" s="11">
        <f>mei!Z13</f>
        <v>0</v>
      </c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</row>
    <row r="14" spans="1:37" x14ac:dyDescent="0.2">
      <c r="A14" s="3" t="s">
        <v>4</v>
      </c>
      <c r="B14" s="14">
        <f>IF(B$12-B$11&lt;0,0,B$12-B$11)</f>
        <v>0</v>
      </c>
      <c r="C14" s="4">
        <f>T14</f>
        <v>9.3800000000000008</v>
      </c>
      <c r="D14" s="4" t="s">
        <v>49</v>
      </c>
      <c r="E14" s="4" t="s">
        <v>48</v>
      </c>
      <c r="F14" s="1">
        <f t="shared" si="0"/>
        <v>0</v>
      </c>
      <c r="G14" s="7"/>
      <c r="H14" s="7"/>
      <c r="I14" s="1" t="s">
        <v>32</v>
      </c>
      <c r="J14" s="7"/>
      <c r="K14" s="7"/>
      <c r="L14" s="7"/>
      <c r="M14" s="7"/>
      <c r="N14" s="7"/>
      <c r="O14" s="7"/>
      <c r="P14" s="1"/>
      <c r="Q14" s="1"/>
      <c r="R14" s="1" t="s">
        <v>31</v>
      </c>
      <c r="S14" s="7">
        <f t="shared" si="1"/>
        <v>0</v>
      </c>
      <c r="T14" s="1">
        <v>9.3800000000000008</v>
      </c>
      <c r="U14" s="7">
        <f>juni!$D$13</f>
        <v>0</v>
      </c>
      <c r="V14" s="7">
        <v>8.56</v>
      </c>
      <c r="W14" s="11">
        <f t="shared" si="2"/>
        <v>0</v>
      </c>
      <c r="X14" s="11"/>
      <c r="Y14" s="11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</row>
    <row r="15" spans="1:37" x14ac:dyDescent="0.2">
      <c r="A15" s="3"/>
      <c r="B15" s="4"/>
      <c r="C15" s="4"/>
      <c r="D15" s="4" t="s">
        <v>10</v>
      </c>
      <c r="E15" s="17"/>
      <c r="F15" s="1">
        <f>SUM(F3:F14)</f>
        <v>509.79999999999995</v>
      </c>
      <c r="G15" s="7">
        <f>SUM(G3:G14)</f>
        <v>2320.09</v>
      </c>
      <c r="H15" s="7">
        <f>SUM(H3:H14)</f>
        <v>327.45779999999996</v>
      </c>
      <c r="I15" s="1" t="s">
        <v>33</v>
      </c>
      <c r="J15" s="7">
        <f>SUM(J3:J14)</f>
        <v>304.16999999999979</v>
      </c>
      <c r="K15" s="7">
        <f t="shared" ref="K15:N15" si="4">SUM(K3:K14)</f>
        <v>666.31999999999925</v>
      </c>
      <c r="L15" s="7">
        <f t="shared" si="4"/>
        <v>508.25000000000011</v>
      </c>
      <c r="M15" s="7">
        <f t="shared" si="4"/>
        <v>532.78</v>
      </c>
      <c r="N15" s="7">
        <f t="shared" si="4"/>
        <v>1277.5100000000002</v>
      </c>
      <c r="O15" s="7">
        <f>G15/H15%/((20*395*85%/1000)*85%)</f>
        <v>124.13222780384436</v>
      </c>
      <c r="P15" s="1">
        <f>SUM(P3:P14)</f>
        <v>603.02</v>
      </c>
      <c r="Q15" s="1">
        <f>SUM(Q3:Q14)</f>
        <v>19.670000000000002</v>
      </c>
      <c r="R15" s="1" t="s">
        <v>32</v>
      </c>
      <c r="S15" s="7"/>
      <c r="T15" s="1"/>
      <c r="U15" s="7"/>
      <c r="V15" s="7"/>
      <c r="W15" s="11">
        <f t="shared" si="2"/>
        <v>0</v>
      </c>
      <c r="X15" s="11"/>
      <c r="Y15" s="11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</row>
    <row r="16" spans="1:37" x14ac:dyDescent="0.2">
      <c r="A16" s="3" t="s">
        <v>83</v>
      </c>
      <c r="B16" s="4" t="s">
        <v>8</v>
      </c>
      <c r="C16" s="17"/>
      <c r="D16" s="4">
        <v>6.8849999999999998</v>
      </c>
      <c r="E16" s="35">
        <f>E15*D16</f>
        <v>0</v>
      </c>
      <c r="I16" s="4" t="s">
        <v>12</v>
      </c>
      <c r="J16" s="4" t="s">
        <v>13</v>
      </c>
      <c r="K16" s="4" t="s">
        <v>14</v>
      </c>
      <c r="L16" s="4" t="s">
        <v>15</v>
      </c>
      <c r="M16" s="4" t="s">
        <v>16</v>
      </c>
      <c r="N16" s="4" t="s">
        <v>17</v>
      </c>
      <c r="R16" s="1" t="s">
        <v>33</v>
      </c>
      <c r="S16" s="11">
        <f>SUM(S4:S15)</f>
        <v>304.16999999999979</v>
      </c>
      <c r="T16" s="11">
        <f t="shared" ref="T16:V16" si="5">SUM(T4:T15)</f>
        <v>636.5000000000008</v>
      </c>
      <c r="U16" s="11">
        <f t="shared" si="5"/>
        <v>543.85</v>
      </c>
      <c r="V16" s="11">
        <f t="shared" si="5"/>
        <v>2477.21</v>
      </c>
      <c r="W16" s="11">
        <f>SUM(W4:W15)</f>
        <v>21670729.740000002</v>
      </c>
      <c r="X16" s="11">
        <f>SUM(X4:X15)</f>
        <v>12.57</v>
      </c>
      <c r="Y16" s="11">
        <f>SUM(Y4:Y15)</f>
        <v>2995</v>
      </c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</row>
    <row r="17" spans="1:37" x14ac:dyDescent="0.2">
      <c r="A17" s="3"/>
      <c r="B17" s="4" t="s">
        <v>9</v>
      </c>
      <c r="C17" s="17"/>
      <c r="D17" s="4" t="s">
        <v>11</v>
      </c>
      <c r="E17" s="35" t="e">
        <f>C16/E16%</f>
        <v>#DIV/0!</v>
      </c>
      <c r="I17" s="5">
        <f>K15*100/($K$15+$L$15)</f>
        <v>56.728845449824163</v>
      </c>
      <c r="J17" s="5">
        <f t="shared" ref="J17:L17" si="6">L15*100/($K$15+$L$15)</f>
        <v>43.271154550175851</v>
      </c>
      <c r="K17" s="5">
        <f t="shared" si="6"/>
        <v>45.359578398903459</v>
      </c>
      <c r="L17" s="5">
        <f t="shared" si="6"/>
        <v>108.7640583362423</v>
      </c>
      <c r="M17" s="4">
        <v>100</v>
      </c>
      <c r="N17" s="2">
        <f>(M15+N15)*100/(K15+L15)</f>
        <v>154.12363673514574</v>
      </c>
      <c r="U17" t="s">
        <v>65</v>
      </c>
      <c r="W17" s="11">
        <f>W16+X16</f>
        <v>21670742.310000002</v>
      </c>
      <c r="X17" s="11"/>
      <c r="Y17" s="11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</row>
    <row r="18" spans="1:37" x14ac:dyDescent="0.2">
      <c r="A18" s="3" t="s">
        <v>53</v>
      </c>
      <c r="B18" s="4" t="s">
        <v>51</v>
      </c>
      <c r="C18" s="17"/>
      <c r="D18" s="4" t="s">
        <v>54</v>
      </c>
      <c r="E18" s="17"/>
      <c r="S18" t="s">
        <v>37</v>
      </c>
      <c r="W18" s="15"/>
      <c r="X18" s="11" t="s">
        <v>50</v>
      </c>
      <c r="Y18" s="11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</row>
    <row r="19" spans="1:37" x14ac:dyDescent="0.2">
      <c r="A19" s="4" t="s">
        <v>12</v>
      </c>
      <c r="B19" s="4" t="s">
        <v>13</v>
      </c>
      <c r="C19" s="4" t="s">
        <v>14</v>
      </c>
      <c r="D19" s="4" t="s">
        <v>15</v>
      </c>
      <c r="E19" s="4" t="s">
        <v>16</v>
      </c>
      <c r="F19" s="8" t="s">
        <v>35</v>
      </c>
      <c r="R19" s="1"/>
      <c r="S19" s="1" t="s">
        <v>41</v>
      </c>
      <c r="T19" s="1" t="s">
        <v>42</v>
      </c>
      <c r="U19" s="1" t="s">
        <v>44</v>
      </c>
      <c r="V19" s="1" t="s">
        <v>43</v>
      </c>
      <c r="W19" s="15" t="s">
        <v>33</v>
      </c>
      <c r="X19" t="s">
        <v>9</v>
      </c>
      <c r="Y19" s="11">
        <f>X17+Y17</f>
        <v>0</v>
      </c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</row>
    <row r="20" spans="1:37" x14ac:dyDescent="0.2">
      <c r="A20" s="5" t="e">
        <f>B6*100/$C$7</f>
        <v>#DIV/0!</v>
      </c>
      <c r="B20" s="5" t="e">
        <f t="shared" ref="B20:D20" si="7">C6*100/$C$7</f>
        <v>#DIV/0!</v>
      </c>
      <c r="C20" s="5" t="e">
        <f t="shared" si="7"/>
        <v>#DIV/0!</v>
      </c>
      <c r="D20" s="5" t="e">
        <f t="shared" si="7"/>
        <v>#DIV/0!</v>
      </c>
      <c r="E20" s="4">
        <v>100</v>
      </c>
      <c r="F20" s="9" t="e">
        <f>C20+D20</f>
        <v>#DIV/0!</v>
      </c>
      <c r="R20" s="1" t="s">
        <v>21</v>
      </c>
      <c r="S20" s="7">
        <f>K3+L3</f>
        <v>308.32000000000005</v>
      </c>
      <c r="T20" s="10">
        <v>402</v>
      </c>
      <c r="U20" s="7">
        <f>M3+N3</f>
        <v>688.17000000000007</v>
      </c>
      <c r="V20" s="10">
        <v>373</v>
      </c>
      <c r="W20" s="15"/>
      <c r="X20" s="15" t="s">
        <v>75</v>
      </c>
      <c r="Y20" s="15" t="e">
        <f>Y19/Z17</f>
        <v>#DIV/0!</v>
      </c>
      <c r="Z20" s="41"/>
      <c r="AA20" s="42"/>
      <c r="AB20" s="42"/>
      <c r="AC20" s="15"/>
      <c r="AD20" s="15"/>
      <c r="AE20" s="15"/>
      <c r="AF20" s="15"/>
      <c r="AG20" s="15"/>
      <c r="AH20" s="15"/>
      <c r="AI20" s="15"/>
      <c r="AJ20" s="15"/>
      <c r="AK20" s="15"/>
    </row>
    <row r="21" spans="1:37" x14ac:dyDescent="0.2">
      <c r="A21" s="3"/>
      <c r="B21" s="4"/>
      <c r="C21" s="4"/>
      <c r="D21" s="4"/>
      <c r="E21" s="4"/>
      <c r="R21" s="1" t="s">
        <v>22</v>
      </c>
      <c r="S21" s="7">
        <f t="shared" ref="S21:S30" si="8">K4+L4</f>
        <v>153.4</v>
      </c>
      <c r="T21" s="10">
        <v>244</v>
      </c>
      <c r="U21" s="7">
        <f t="shared" ref="U21:U30" si="9">M4+N4</f>
        <v>660.50999999999988</v>
      </c>
      <c r="V21" s="10">
        <v>270</v>
      </c>
      <c r="W21" s="15"/>
      <c r="X21" s="41"/>
      <c r="Y21" s="41"/>
      <c r="Z21" s="41"/>
      <c r="AA21" s="42"/>
      <c r="AB21" s="42"/>
      <c r="AC21" s="15"/>
      <c r="AD21" s="15"/>
      <c r="AE21" s="15"/>
      <c r="AF21" s="15"/>
      <c r="AG21" s="15"/>
      <c r="AH21" s="15"/>
      <c r="AI21" s="15"/>
      <c r="AJ21" s="15"/>
      <c r="AK21" s="15"/>
    </row>
    <row r="22" spans="1:37" x14ac:dyDescent="0.2">
      <c r="A22" s="3"/>
      <c r="B22" s="4"/>
      <c r="C22" s="4"/>
      <c r="D22" s="4"/>
      <c r="E22" s="4"/>
      <c r="R22" s="1" t="s">
        <v>23</v>
      </c>
      <c r="S22" s="7">
        <f t="shared" si="8"/>
        <v>84.600000000000023</v>
      </c>
      <c r="T22" s="10">
        <v>108</v>
      </c>
      <c r="U22" s="7">
        <f t="shared" si="9"/>
        <v>385.43000000000018</v>
      </c>
      <c r="V22" s="10">
        <v>221</v>
      </c>
      <c r="X22" s="41"/>
      <c r="Y22" s="41"/>
      <c r="Z22" s="41"/>
      <c r="AA22" s="42"/>
      <c r="AB22" s="42"/>
    </row>
    <row r="23" spans="1:37" x14ac:dyDescent="0.2">
      <c r="A23" s="3"/>
      <c r="B23" s="4"/>
      <c r="C23" s="4"/>
      <c r="D23" s="4"/>
      <c r="E23" s="4"/>
      <c r="R23" s="1" t="s">
        <v>24</v>
      </c>
      <c r="S23" s="7">
        <f t="shared" si="8"/>
        <v>410.89999999999986</v>
      </c>
      <c r="T23" s="10">
        <v>218</v>
      </c>
      <c r="U23" s="7">
        <f t="shared" si="9"/>
        <v>62.8599999999999</v>
      </c>
      <c r="V23" s="10">
        <v>86</v>
      </c>
      <c r="W23" s="1"/>
      <c r="X23" s="41"/>
      <c r="Y23" s="41"/>
      <c r="Z23" s="41"/>
      <c r="AA23" s="42"/>
      <c r="AB23" s="42"/>
    </row>
    <row r="24" spans="1:37" x14ac:dyDescent="0.2">
      <c r="A24" s="3"/>
      <c r="B24" s="4"/>
      <c r="C24" s="4"/>
      <c r="D24" s="4"/>
      <c r="E24" s="4"/>
      <c r="R24" s="1" t="s">
        <v>25</v>
      </c>
      <c r="S24" s="7">
        <f t="shared" si="8"/>
        <v>217.34999999999945</v>
      </c>
      <c r="T24" s="10">
        <v>435</v>
      </c>
      <c r="U24" s="7">
        <f t="shared" si="9"/>
        <v>13.32000000000005</v>
      </c>
      <c r="V24" s="10">
        <v>17</v>
      </c>
      <c r="W24" s="37"/>
      <c r="X24" s="41"/>
      <c r="Y24" s="41"/>
      <c r="Z24" s="41"/>
      <c r="AA24" s="42"/>
      <c r="AB24" s="42"/>
      <c r="AC24" s="25"/>
      <c r="AD24" s="25"/>
    </row>
    <row r="25" spans="1:37" x14ac:dyDescent="0.2">
      <c r="A25" s="3"/>
      <c r="B25" s="4"/>
      <c r="C25" s="4"/>
      <c r="D25" s="4"/>
      <c r="E25" s="4"/>
      <c r="R25" s="1" t="s">
        <v>26</v>
      </c>
      <c r="S25" s="7">
        <f t="shared" si="8"/>
        <v>0</v>
      </c>
      <c r="T25" s="10">
        <v>125</v>
      </c>
      <c r="U25" s="7">
        <f t="shared" si="9"/>
        <v>0</v>
      </c>
      <c r="V25" s="10">
        <v>35</v>
      </c>
      <c r="W25" s="37"/>
      <c r="X25" s="40"/>
      <c r="Y25" s="37"/>
      <c r="Z25" s="25"/>
      <c r="AA25" s="25"/>
      <c r="AB25" s="25"/>
      <c r="AC25" s="25"/>
      <c r="AD25" s="25"/>
    </row>
    <row r="26" spans="1:37" x14ac:dyDescent="0.2">
      <c r="A26" s="3"/>
      <c r="B26" s="4"/>
      <c r="C26" s="4"/>
      <c r="D26" s="4"/>
      <c r="E26" s="4"/>
      <c r="R26" s="1" t="s">
        <v>27</v>
      </c>
      <c r="S26" s="7">
        <f t="shared" si="8"/>
        <v>0</v>
      </c>
      <c r="T26" s="10">
        <v>252</v>
      </c>
      <c r="U26" s="7">
        <f t="shared" si="9"/>
        <v>0</v>
      </c>
      <c r="V26" s="10">
        <v>104</v>
      </c>
      <c r="W26" s="37"/>
      <c r="X26" s="37"/>
      <c r="Y26" s="37"/>
      <c r="Z26" s="25"/>
      <c r="AA26" s="25"/>
      <c r="AB26" s="25"/>
      <c r="AC26" s="25"/>
      <c r="AD26" s="25"/>
    </row>
    <row r="27" spans="1:37" x14ac:dyDescent="0.2">
      <c r="A27" s="3"/>
      <c r="B27" s="4"/>
      <c r="C27" s="4"/>
      <c r="D27" s="4"/>
      <c r="E27" s="4"/>
      <c r="R27" s="1" t="s">
        <v>28</v>
      </c>
      <c r="S27" s="7">
        <f t="shared" si="8"/>
        <v>0</v>
      </c>
      <c r="T27" s="10">
        <v>201</v>
      </c>
      <c r="U27" s="7">
        <f t="shared" si="9"/>
        <v>0</v>
      </c>
      <c r="V27" s="10">
        <v>197</v>
      </c>
      <c r="W27" s="25"/>
      <c r="X27" s="25"/>
      <c r="Y27" s="25"/>
      <c r="Z27" s="25"/>
      <c r="AA27" s="25"/>
      <c r="AB27" s="25"/>
      <c r="AC27" s="25"/>
      <c r="AD27" s="25"/>
    </row>
    <row r="28" spans="1:37" x14ac:dyDescent="0.2">
      <c r="A28" s="3"/>
      <c r="B28" s="4"/>
      <c r="C28" s="4"/>
      <c r="D28" s="4"/>
      <c r="E28" s="4"/>
      <c r="R28" s="1" t="s">
        <v>29</v>
      </c>
      <c r="S28" s="7">
        <f t="shared" si="8"/>
        <v>0</v>
      </c>
      <c r="T28" s="10">
        <v>167</v>
      </c>
      <c r="U28" s="7">
        <f t="shared" si="9"/>
        <v>0</v>
      </c>
      <c r="V28" s="10">
        <v>264</v>
      </c>
      <c r="W28" s="25"/>
      <c r="X28" s="25"/>
      <c r="Y28" s="25"/>
      <c r="Z28" s="25"/>
      <c r="AA28" s="25"/>
      <c r="AB28" s="25"/>
      <c r="AC28" s="25"/>
      <c r="AD28" s="25"/>
    </row>
    <row r="29" spans="1:37" x14ac:dyDescent="0.2">
      <c r="A29" s="3"/>
      <c r="B29" s="4"/>
      <c r="C29" s="4"/>
      <c r="D29" s="4"/>
      <c r="E29" s="4"/>
      <c r="I29" s="7"/>
      <c r="R29" s="1" t="s">
        <v>30</v>
      </c>
      <c r="S29" s="7">
        <f t="shared" si="8"/>
        <v>0</v>
      </c>
      <c r="T29" s="10">
        <v>137</v>
      </c>
      <c r="U29" s="7">
        <f t="shared" si="9"/>
        <v>0</v>
      </c>
      <c r="V29" s="10">
        <v>199</v>
      </c>
      <c r="W29" s="25"/>
      <c r="X29" s="25"/>
      <c r="Y29" s="25"/>
      <c r="Z29" s="26"/>
      <c r="AA29" s="25"/>
      <c r="AB29" s="25"/>
      <c r="AC29" s="26"/>
      <c r="AD29" s="25"/>
    </row>
    <row r="30" spans="1:37" x14ac:dyDescent="0.2">
      <c r="A30" s="4"/>
      <c r="B30" s="4"/>
      <c r="C30" s="4"/>
      <c r="D30" s="4"/>
      <c r="E30" s="4"/>
      <c r="G30" s="4"/>
      <c r="H30" s="4"/>
      <c r="I30" s="4"/>
      <c r="J30" s="4"/>
      <c r="K30" s="4"/>
      <c r="R30" s="1" t="s">
        <v>31</v>
      </c>
      <c r="S30" s="7">
        <f t="shared" si="8"/>
        <v>0</v>
      </c>
      <c r="T30" s="10">
        <v>155</v>
      </c>
      <c r="U30" s="7">
        <f t="shared" si="9"/>
        <v>0</v>
      </c>
      <c r="V30" s="10">
        <v>630</v>
      </c>
      <c r="W30" s="25"/>
      <c r="X30" s="25"/>
      <c r="Y30" s="25"/>
      <c r="Z30" s="25"/>
      <c r="AA30" s="25"/>
      <c r="AB30" s="25"/>
      <c r="AC30" s="25"/>
      <c r="AD30" s="25"/>
    </row>
    <row r="31" spans="1:37" x14ac:dyDescent="0.2">
      <c r="A31" s="5"/>
      <c r="B31" s="5"/>
      <c r="C31" s="4"/>
      <c r="D31" s="4"/>
      <c r="E31" s="4"/>
      <c r="K31" s="1"/>
      <c r="R31" s="1" t="s">
        <v>32</v>
      </c>
      <c r="S31" s="7"/>
      <c r="T31" s="10"/>
      <c r="U31" s="7"/>
      <c r="V31" s="10"/>
      <c r="W31" s="25"/>
      <c r="X31" s="25"/>
      <c r="Y31" s="25"/>
      <c r="Z31" s="25"/>
      <c r="AA31" s="25"/>
      <c r="AB31" s="25"/>
      <c r="AC31" s="25"/>
      <c r="AD31" s="25"/>
    </row>
    <row r="32" spans="1:37" x14ac:dyDescent="0.2">
      <c r="A32" s="3"/>
      <c r="B32" s="4"/>
      <c r="C32" s="4"/>
      <c r="D32" s="4"/>
      <c r="E32" s="4"/>
      <c r="H32" s="7"/>
      <c r="J32" s="7"/>
      <c r="R32" s="1" t="s">
        <v>33</v>
      </c>
      <c r="S32" s="7">
        <f>SUM(S20:S31)</f>
        <v>1174.5699999999993</v>
      </c>
      <c r="T32" s="7">
        <f t="shared" ref="T32:V32" si="10">SUM(T20:T31)</f>
        <v>2444</v>
      </c>
      <c r="U32" s="7">
        <f t="shared" si="10"/>
        <v>1810.29</v>
      </c>
      <c r="V32" s="7">
        <f t="shared" si="10"/>
        <v>2396</v>
      </c>
      <c r="W32" s="25"/>
      <c r="X32" s="25"/>
      <c r="Y32" s="25"/>
      <c r="Z32" s="25"/>
      <c r="AA32" s="25"/>
      <c r="AB32" s="25"/>
      <c r="AC32" s="26"/>
      <c r="AD32" s="25"/>
    </row>
    <row r="33" spans="1:30" x14ac:dyDescent="0.2">
      <c r="A33" s="3"/>
      <c r="B33" s="4"/>
      <c r="C33" s="4"/>
      <c r="D33" s="4"/>
      <c r="E33" s="4"/>
      <c r="W33" s="25"/>
      <c r="X33" s="25"/>
      <c r="Y33" s="25"/>
      <c r="Z33" s="25"/>
      <c r="AA33" s="25"/>
      <c r="AB33" s="25"/>
      <c r="AC33" s="25"/>
      <c r="AD33" s="25"/>
    </row>
    <row r="34" spans="1:30" x14ac:dyDescent="0.2">
      <c r="A34" s="3"/>
      <c r="B34" s="4"/>
      <c r="C34" s="4"/>
      <c r="D34" s="4"/>
      <c r="E34" s="4"/>
      <c r="W34" s="25"/>
      <c r="X34" s="25"/>
      <c r="Y34" s="25"/>
      <c r="Z34" s="25"/>
      <c r="AA34" s="25"/>
      <c r="AB34" s="25"/>
      <c r="AC34" s="25"/>
      <c r="AD34" s="25"/>
    </row>
    <row r="35" spans="1:30" x14ac:dyDescent="0.2">
      <c r="A35" s="3"/>
      <c r="B35" s="4"/>
      <c r="C35" s="5"/>
      <c r="D35" s="4"/>
      <c r="E35" s="4"/>
      <c r="R35" s="41" t="s">
        <v>67</v>
      </c>
      <c r="S35" s="41"/>
      <c r="T35" s="41"/>
      <c r="U35" s="42"/>
      <c r="V35" s="42"/>
      <c r="W35" s="25"/>
      <c r="X35" s="25"/>
      <c r="Y35" s="25"/>
      <c r="Z35" s="25"/>
      <c r="AA35" s="25"/>
      <c r="AB35" s="25"/>
      <c r="AC35" s="25"/>
      <c r="AD35" s="25"/>
    </row>
    <row r="36" spans="1:30" x14ac:dyDescent="0.2">
      <c r="A36" s="3"/>
      <c r="B36" s="4"/>
      <c r="C36" s="4"/>
      <c r="D36" s="4"/>
      <c r="E36" s="4"/>
      <c r="R36" s="41">
        <v>0.35937000000000002</v>
      </c>
      <c r="S36" s="41"/>
      <c r="T36" s="41" t="s">
        <v>68</v>
      </c>
      <c r="U36" s="42" t="s">
        <v>69</v>
      </c>
      <c r="V36" s="42" t="s">
        <v>70</v>
      </c>
      <c r="W36" s="25"/>
      <c r="X36" s="25"/>
      <c r="Y36" s="25"/>
      <c r="Z36" s="25"/>
      <c r="AA36" s="25"/>
      <c r="AB36" s="25"/>
      <c r="AC36" s="25"/>
      <c r="AD36" s="25"/>
    </row>
    <row r="37" spans="1:30" x14ac:dyDescent="0.2">
      <c r="A37" s="3"/>
      <c r="B37" s="4"/>
      <c r="C37" s="4"/>
      <c r="D37" s="4"/>
      <c r="E37" s="4"/>
      <c r="R37" s="41" t="s">
        <v>71</v>
      </c>
      <c r="S37" s="41" t="s">
        <v>66</v>
      </c>
      <c r="T37" s="41" t="s">
        <v>72</v>
      </c>
      <c r="U37" s="42"/>
      <c r="V37" s="42"/>
      <c r="W37" s="25"/>
      <c r="X37" s="25"/>
      <c r="Y37" s="25"/>
      <c r="Z37" s="25"/>
      <c r="AA37" s="25"/>
      <c r="AB37" s="25"/>
      <c r="AC37" s="25"/>
      <c r="AD37" s="25"/>
    </row>
    <row r="38" spans="1:30" x14ac:dyDescent="0.2">
      <c r="A38" s="3"/>
      <c r="B38" s="4"/>
      <c r="C38" s="4"/>
      <c r="D38" s="4"/>
      <c r="E38" s="4"/>
      <c r="R38" s="41">
        <f>F15*R36</f>
        <v>183.20682600000001</v>
      </c>
      <c r="S38" s="41">
        <f>(M15+N15)*R36</f>
        <v>650.56391730000007</v>
      </c>
      <c r="T38" s="41">
        <f>R38+S38</f>
        <v>833.77074330000005</v>
      </c>
      <c r="U38" s="42">
        <v>8250</v>
      </c>
      <c r="V38" s="42">
        <f>U38-T38</f>
        <v>7416.2292567000004</v>
      </c>
      <c r="W38" s="27"/>
      <c r="X38" s="25"/>
      <c r="Y38" s="25"/>
      <c r="Z38" s="25"/>
      <c r="AA38" s="25"/>
      <c r="AB38" s="25"/>
      <c r="AC38" s="25"/>
      <c r="AD38" s="25"/>
    </row>
    <row r="39" spans="1:30" x14ac:dyDescent="0.2">
      <c r="A39" s="3"/>
      <c r="B39" s="4"/>
      <c r="C39" s="4"/>
      <c r="D39" s="4"/>
      <c r="E39" s="4"/>
      <c r="W39" s="25"/>
      <c r="X39" s="25"/>
      <c r="Y39" s="25"/>
      <c r="Z39" s="25"/>
      <c r="AA39" s="25"/>
      <c r="AB39" s="25"/>
      <c r="AC39" s="25"/>
      <c r="AD39" s="25"/>
    </row>
    <row r="40" spans="1:30" x14ac:dyDescent="0.2">
      <c r="A40" s="3"/>
      <c r="B40" s="4"/>
      <c r="C40" s="4"/>
      <c r="D40" s="4"/>
      <c r="E40" s="4"/>
      <c r="W40" s="25"/>
      <c r="X40" s="25"/>
      <c r="Y40" s="25"/>
      <c r="Z40" s="25"/>
      <c r="AA40" s="25"/>
      <c r="AB40" s="25"/>
      <c r="AC40" s="25"/>
      <c r="AD40" s="25"/>
    </row>
    <row r="41" spans="1:30" x14ac:dyDescent="0.2">
      <c r="A41" s="3"/>
      <c r="B41" s="4"/>
      <c r="C41" s="4"/>
      <c r="D41" s="4"/>
      <c r="E41" s="4"/>
      <c r="W41" s="25"/>
      <c r="X41" s="25"/>
      <c r="Y41" s="2"/>
      <c r="Z41" s="2"/>
      <c r="AA41" s="2"/>
      <c r="AB41" s="25"/>
      <c r="AC41" s="25"/>
      <c r="AD41" s="25"/>
    </row>
    <row r="42" spans="1:30" x14ac:dyDescent="0.2">
      <c r="A42" s="3"/>
      <c r="B42" s="4"/>
      <c r="C42" s="4"/>
      <c r="D42" s="4"/>
      <c r="E42" s="4"/>
      <c r="W42" s="25"/>
      <c r="X42" s="25"/>
      <c r="Y42" s="26"/>
      <c r="Z42" s="26"/>
      <c r="AA42" s="26"/>
      <c r="AB42" s="25"/>
      <c r="AC42" s="25"/>
      <c r="AD42" s="25"/>
    </row>
    <row r="43" spans="1:30" x14ac:dyDescent="0.2">
      <c r="A43" s="3"/>
      <c r="B43" s="4"/>
      <c r="C43" s="4"/>
      <c r="D43" s="4"/>
      <c r="E43" s="4"/>
      <c r="W43" s="25"/>
      <c r="X43" s="25"/>
      <c r="Y43" s="26"/>
      <c r="Z43" s="26"/>
      <c r="AA43" s="26"/>
      <c r="AB43" s="25"/>
      <c r="AC43" s="25"/>
      <c r="AD43" s="25"/>
    </row>
    <row r="44" spans="1:30" x14ac:dyDescent="0.2">
      <c r="A44" s="3"/>
      <c r="B44" s="4"/>
      <c r="C44" s="4"/>
      <c r="D44" s="4"/>
      <c r="E44" s="4"/>
      <c r="H44" s="7"/>
      <c r="I44" s="7"/>
      <c r="J44" s="7"/>
      <c r="K44" s="7"/>
      <c r="W44" s="25"/>
      <c r="X44" s="25"/>
      <c r="Y44" s="26"/>
      <c r="Z44" s="26"/>
      <c r="AA44" s="26"/>
      <c r="AB44" s="25"/>
      <c r="AC44" s="25"/>
      <c r="AD44" s="25"/>
    </row>
    <row r="45" spans="1:30" x14ac:dyDescent="0.2">
      <c r="A45" s="3"/>
      <c r="B45" s="4"/>
      <c r="C45" s="4"/>
      <c r="D45" s="4"/>
      <c r="E45" s="4"/>
      <c r="W45" s="25"/>
      <c r="X45" s="25"/>
      <c r="Y45" s="26"/>
      <c r="Z45" s="26"/>
      <c r="AA45" s="26"/>
      <c r="AB45" s="25"/>
      <c r="AC45" s="25"/>
      <c r="AD45" s="25"/>
    </row>
    <row r="46" spans="1:30" x14ac:dyDescent="0.2">
      <c r="A46" s="3"/>
      <c r="B46" s="4"/>
      <c r="C46" s="4"/>
      <c r="D46" s="4"/>
      <c r="E46" s="4"/>
    </row>
    <row r="47" spans="1:30" x14ac:dyDescent="0.2">
      <c r="A47" s="3"/>
      <c r="B47" s="4"/>
      <c r="C47" s="4"/>
      <c r="D47" s="4"/>
      <c r="E47" s="4"/>
    </row>
  </sheetData>
  <mergeCells count="5">
    <mergeCell ref="B4:B5"/>
    <mergeCell ref="C4:C5"/>
    <mergeCell ref="D4:D5"/>
    <mergeCell ref="E4:E5"/>
    <mergeCell ref="B12:B13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869FA-5D08-415B-9A1F-1B51C7903090}">
  <dimension ref="A1:AL47"/>
  <sheetViews>
    <sheetView workbookViewId="0">
      <selection activeCell="A4" sqref="A4"/>
    </sheetView>
  </sheetViews>
  <sheetFormatPr defaultRowHeight="15" x14ac:dyDescent="0.2"/>
  <cols>
    <col min="1" max="1" width="14.390625" customWidth="1"/>
    <col min="2" max="5" width="16.0078125" style="1" customWidth="1"/>
    <col min="7" max="10" width="7.93359375" style="1" customWidth="1"/>
    <col min="11" max="17" width="7.93359375" customWidth="1"/>
    <col min="19" max="22" width="10.35546875" customWidth="1"/>
  </cols>
  <sheetData>
    <row r="1" spans="1:38" x14ac:dyDescent="0.2">
      <c r="A1" s="3"/>
      <c r="B1" s="4" t="s">
        <v>0</v>
      </c>
      <c r="C1" s="4" t="s">
        <v>0</v>
      </c>
      <c r="D1" s="4" t="s">
        <v>1</v>
      </c>
      <c r="E1" s="4" t="s">
        <v>1</v>
      </c>
      <c r="F1" s="1" t="s">
        <v>61</v>
      </c>
      <c r="G1" s="3" t="s">
        <v>18</v>
      </c>
      <c r="H1" s="4" t="s">
        <v>73</v>
      </c>
      <c r="J1" s="1" t="s">
        <v>19</v>
      </c>
      <c r="K1" s="4" t="s">
        <v>0</v>
      </c>
      <c r="L1" s="4" t="s">
        <v>0</v>
      </c>
      <c r="M1" s="4" t="s">
        <v>1</v>
      </c>
      <c r="N1" s="4" t="s">
        <v>1</v>
      </c>
      <c r="O1" s="1" t="s">
        <v>45</v>
      </c>
      <c r="P1" s="4" t="s">
        <v>50</v>
      </c>
      <c r="Q1" s="4" t="s">
        <v>50</v>
      </c>
      <c r="S1" t="s">
        <v>36</v>
      </c>
      <c r="W1" s="29"/>
      <c r="X1" s="29" t="s">
        <v>60</v>
      </c>
      <c r="Y1" s="29" t="s">
        <v>60</v>
      </c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8"/>
    </row>
    <row r="2" spans="1:38" x14ac:dyDescent="0.2">
      <c r="A2" s="3"/>
      <c r="B2" s="4" t="s">
        <v>2</v>
      </c>
      <c r="C2" s="4" t="s">
        <v>3</v>
      </c>
      <c r="D2" s="4" t="s">
        <v>2</v>
      </c>
      <c r="E2" s="4" t="s">
        <v>3</v>
      </c>
      <c r="F2" s="1" t="s">
        <v>4</v>
      </c>
      <c r="G2" s="4" t="s">
        <v>8</v>
      </c>
      <c r="H2" s="4" t="s">
        <v>74</v>
      </c>
      <c r="I2" s="4"/>
      <c r="J2" s="1" t="s">
        <v>20</v>
      </c>
      <c r="K2" s="4" t="s">
        <v>2</v>
      </c>
      <c r="L2" s="4" t="s">
        <v>3</v>
      </c>
      <c r="M2" s="4" t="s">
        <v>2</v>
      </c>
      <c r="N2" s="4" t="s">
        <v>3</v>
      </c>
      <c r="O2" s="1" t="s">
        <v>46</v>
      </c>
      <c r="P2" s="4" t="s">
        <v>55</v>
      </c>
      <c r="Q2" s="4" t="s">
        <v>52</v>
      </c>
      <c r="R2" s="4"/>
      <c r="S2" s="4" t="s">
        <v>38</v>
      </c>
      <c r="T2" s="4" t="s">
        <v>38</v>
      </c>
      <c r="U2" s="4" t="s">
        <v>39</v>
      </c>
      <c r="V2" s="4" t="s">
        <v>39</v>
      </c>
      <c r="W2" s="29"/>
      <c r="X2" s="29" t="s">
        <v>9</v>
      </c>
      <c r="Y2" s="29" t="s">
        <v>9</v>
      </c>
      <c r="Z2" s="29"/>
      <c r="AA2" s="29"/>
      <c r="AB2" s="29"/>
      <c r="AC2" s="29"/>
      <c r="AD2" s="29"/>
      <c r="AE2" s="29"/>
      <c r="AF2" s="24"/>
      <c r="AG2" s="29"/>
      <c r="AH2" s="29"/>
      <c r="AI2" s="29"/>
      <c r="AJ2" s="29"/>
      <c r="AK2" s="29"/>
      <c r="AL2" s="28"/>
    </row>
    <row r="3" spans="1:38" ht="15.75" thickBot="1" x14ac:dyDescent="0.25">
      <c r="A3" s="3">
        <f>juni!A4</f>
        <v>0</v>
      </c>
      <c r="B3" s="5">
        <f>juni!B$4</f>
        <v>0</v>
      </c>
      <c r="C3" s="5">
        <f>juni!C$4</f>
        <v>0</v>
      </c>
      <c r="D3" s="5">
        <f>juni!D$4</f>
        <v>0</v>
      </c>
      <c r="E3" s="5">
        <f>juni!E$4</f>
        <v>0</v>
      </c>
      <c r="F3" s="1">
        <f>G3-(M3+N3)</f>
        <v>181.02999999999997</v>
      </c>
      <c r="G3" s="7">
        <f>aug!$C$16</f>
        <v>869.2</v>
      </c>
      <c r="H3" s="7">
        <f>aug!$E$15</f>
        <v>132.97</v>
      </c>
      <c r="I3" s="1" t="s">
        <v>21</v>
      </c>
      <c r="J3" s="7">
        <f>aug!$B$14</f>
        <v>9.4799999999999986</v>
      </c>
      <c r="K3" s="7">
        <f>aug!B$6</f>
        <v>232.36</v>
      </c>
      <c r="L3" s="7">
        <f>aug!C$6</f>
        <v>75.960000000000008</v>
      </c>
      <c r="M3" s="7">
        <f>aug!D$6</f>
        <v>156.37</v>
      </c>
      <c r="N3" s="7">
        <f>aug!E$6</f>
        <v>531.80000000000007</v>
      </c>
      <c r="O3" s="7">
        <f>aug!E17</f>
        <v>94.942815031527374</v>
      </c>
      <c r="P3" s="1">
        <f>aug!C18</f>
        <v>310.10000000000002</v>
      </c>
      <c r="Q3" s="1">
        <f>aug!E18</f>
        <v>19.670000000000002</v>
      </c>
      <c r="R3" s="1"/>
      <c r="S3" s="1" t="s">
        <v>34</v>
      </c>
      <c r="T3" s="1" t="s">
        <v>40</v>
      </c>
      <c r="U3" s="1" t="s">
        <v>34</v>
      </c>
      <c r="V3" s="1" t="s">
        <v>40</v>
      </c>
      <c r="W3" s="29"/>
      <c r="X3" s="29">
        <v>0.35937000000000002</v>
      </c>
      <c r="Y3" s="29"/>
      <c r="Z3" s="15" t="s">
        <v>62</v>
      </c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8"/>
    </row>
    <row r="4" spans="1:38" ht="17.25" x14ac:dyDescent="0.2">
      <c r="A4" s="47"/>
      <c r="B4" s="92"/>
      <c r="C4" s="92"/>
      <c r="D4" s="92"/>
      <c r="E4" s="92"/>
      <c r="F4" s="1">
        <f t="shared" ref="F4:F14" si="0">G4-(M4+N4)</f>
        <v>125.15000000000009</v>
      </c>
      <c r="G4" s="7">
        <f>sept!$C$16</f>
        <v>785.66</v>
      </c>
      <c r="H4" s="7">
        <f>sept!$E$15</f>
        <v>110.23</v>
      </c>
      <c r="I4" s="1" t="s">
        <v>22</v>
      </c>
      <c r="J4" s="7">
        <f>sept!$B$14</f>
        <v>9.7899999999999991</v>
      </c>
      <c r="K4" s="7">
        <f>sept!B$6</f>
        <v>102.44</v>
      </c>
      <c r="L4" s="7">
        <f>sept!C$6</f>
        <v>50.960000000000008</v>
      </c>
      <c r="M4" s="7">
        <f>sept!D$6</f>
        <v>211.60000000000002</v>
      </c>
      <c r="N4" s="7">
        <f>sept!E$6</f>
        <v>448.90999999999985</v>
      </c>
      <c r="O4" s="7">
        <f>sept!E17</f>
        <v>103.52157972196643</v>
      </c>
      <c r="P4" s="1">
        <f>sept!C18</f>
        <v>72.62</v>
      </c>
      <c r="Q4" s="1">
        <f>sept!E18</f>
        <v>0</v>
      </c>
      <c r="R4" s="1" t="s">
        <v>21</v>
      </c>
      <c r="S4" s="7">
        <f>J3</f>
        <v>9.4799999999999986</v>
      </c>
      <c r="T4" s="7">
        <v>10.510000000000218</v>
      </c>
      <c r="U4" s="7">
        <f>aug!$D$13</f>
        <v>27.84</v>
      </c>
      <c r="V4" s="7">
        <v>2.9</v>
      </c>
      <c r="W4" s="29"/>
      <c r="X4" s="29" t="s">
        <v>56</v>
      </c>
      <c r="Y4" s="29" t="s">
        <v>58</v>
      </c>
      <c r="Z4" s="15" t="s">
        <v>63</v>
      </c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8"/>
    </row>
    <row r="5" spans="1:38" ht="17.25" x14ac:dyDescent="0.2">
      <c r="A5" s="48"/>
      <c r="B5" s="93"/>
      <c r="C5" s="93"/>
      <c r="D5" s="93"/>
      <c r="E5" s="93"/>
      <c r="F5" s="1">
        <f t="shared" si="0"/>
        <v>27.569999999999823</v>
      </c>
      <c r="G5" s="7">
        <f>okt!$C$16</f>
        <v>413</v>
      </c>
      <c r="H5" s="7">
        <f>okt!$E$15</f>
        <v>56.13</v>
      </c>
      <c r="I5" s="1" t="s">
        <v>23</v>
      </c>
      <c r="J5" s="7">
        <f>okt!$B$14</f>
        <v>23.130000000000003</v>
      </c>
      <c r="K5" s="7">
        <f>okt!B$6</f>
        <v>42.590000000000032</v>
      </c>
      <c r="L5" s="7">
        <f>okt!C$6</f>
        <v>42.009999999999991</v>
      </c>
      <c r="M5" s="7">
        <f>okt!D$6</f>
        <v>138.34000000000003</v>
      </c>
      <c r="N5" s="7">
        <f>okt!E$6</f>
        <v>247.09000000000015</v>
      </c>
      <c r="O5" s="7">
        <f>okt!E17</f>
        <v>106.86883248129374</v>
      </c>
      <c r="P5" s="1">
        <f>okt!C18</f>
        <v>0</v>
      </c>
      <c r="Q5" s="1">
        <f>okt!E18</f>
        <v>0</v>
      </c>
      <c r="R5" s="1" t="s">
        <v>22</v>
      </c>
      <c r="S5" s="7">
        <f t="shared" ref="S5:S15" si="1">J4</f>
        <v>9.7899999999999991</v>
      </c>
      <c r="T5" s="7">
        <v>6.4500000000007276</v>
      </c>
      <c r="U5" s="7">
        <f>sept!$D$13</f>
        <v>27.2</v>
      </c>
      <c r="V5" s="7">
        <v>93.36</v>
      </c>
      <c r="W5" s="29"/>
      <c r="X5" s="29" t="s">
        <v>57</v>
      </c>
      <c r="Y5" s="29" t="s">
        <v>59</v>
      </c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8"/>
    </row>
    <row r="6" spans="1:38" x14ac:dyDescent="0.2">
      <c r="A6" s="3" t="s">
        <v>4</v>
      </c>
      <c r="B6" s="14">
        <f>IF(B$4-B$3&lt;0,0,B$4-B$3)</f>
        <v>0</v>
      </c>
      <c r="C6" s="14">
        <f t="shared" ref="C6:E6" si="2">IF(C$4-C$3&lt;0,0,C$4-C$3)</f>
        <v>0</v>
      </c>
      <c r="D6" s="14">
        <f t="shared" si="2"/>
        <v>0</v>
      </c>
      <c r="E6" s="14">
        <f t="shared" si="2"/>
        <v>0</v>
      </c>
      <c r="F6" s="1">
        <f t="shared" si="0"/>
        <v>111.1400000000001</v>
      </c>
      <c r="G6" s="7">
        <f>nov!$C$16</f>
        <v>174</v>
      </c>
      <c r="H6" s="7">
        <f>nov!$E$15</f>
        <v>26.2</v>
      </c>
      <c r="I6" s="1" t="s">
        <v>24</v>
      </c>
      <c r="J6" s="7">
        <f>nov!$B$14</f>
        <v>115.28</v>
      </c>
      <c r="K6" s="7">
        <f>nov!B$6</f>
        <v>168.45999999999992</v>
      </c>
      <c r="L6" s="7">
        <f>nov!C$6</f>
        <v>242.43999999999997</v>
      </c>
      <c r="M6" s="7">
        <f>nov!D$6</f>
        <v>21.119999999999891</v>
      </c>
      <c r="N6" s="7">
        <f>nov!E$6</f>
        <v>41.740000000000009</v>
      </c>
      <c r="O6" s="7">
        <f>nov!E17</f>
        <v>96.459279216351504</v>
      </c>
      <c r="P6" s="1">
        <f>nov!C18</f>
        <v>174.8</v>
      </c>
      <c r="Q6" s="1">
        <f>nov!E18</f>
        <v>0</v>
      </c>
      <c r="R6" s="1" t="s">
        <v>23</v>
      </c>
      <c r="S6" s="7">
        <f t="shared" si="1"/>
        <v>23.130000000000003</v>
      </c>
      <c r="T6" s="7">
        <v>35.569999999999709</v>
      </c>
      <c r="U6" s="7">
        <f>okt!$D$13</f>
        <v>144.4</v>
      </c>
      <c r="V6" s="7">
        <v>134</v>
      </c>
      <c r="W6" s="29" t="s">
        <v>21</v>
      </c>
      <c r="X6" s="34">
        <f>$X$3*P3</f>
        <v>111.44063700000001</v>
      </c>
      <c r="Y6" s="34">
        <f>aug!Y6</f>
        <v>12.57</v>
      </c>
      <c r="Z6" s="34">
        <f>aug!Z6</f>
        <v>1517</v>
      </c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8"/>
    </row>
    <row r="7" spans="1:38" ht="15.6" customHeight="1" x14ac:dyDescent="0.2">
      <c r="A7" s="3" t="s">
        <v>5</v>
      </c>
      <c r="B7" s="4"/>
      <c r="C7" s="5">
        <f>B6+C6</f>
        <v>0</v>
      </c>
      <c r="D7" s="4"/>
      <c r="E7" s="5">
        <f>D6+E6</f>
        <v>0</v>
      </c>
      <c r="F7" s="1">
        <f t="shared" si="0"/>
        <v>64.909999999999954</v>
      </c>
      <c r="G7" s="7">
        <f>dec!$C$16</f>
        <v>78.23</v>
      </c>
      <c r="H7" s="7">
        <f>dec!$E$15</f>
        <v>1.9278</v>
      </c>
      <c r="I7" s="1" t="s">
        <v>25</v>
      </c>
      <c r="J7" s="7">
        <f>dec!$B$14</f>
        <v>146.48999999999978</v>
      </c>
      <c r="K7" s="7">
        <f>dec!B$6</f>
        <v>120.46999999999935</v>
      </c>
      <c r="L7" s="7">
        <f>dec!C$6</f>
        <v>96.880000000000109</v>
      </c>
      <c r="M7" s="7">
        <f>dec!D$6</f>
        <v>5.3500000000000227</v>
      </c>
      <c r="N7" s="7">
        <f>dec!E$6</f>
        <v>7.9700000000000273</v>
      </c>
      <c r="O7" s="7">
        <f>dec!E17</f>
        <v>1664.4680851063831</v>
      </c>
      <c r="P7" s="1">
        <f>dec!C18</f>
        <v>45.5</v>
      </c>
      <c r="Q7" s="1">
        <f>dec!E18</f>
        <v>0</v>
      </c>
      <c r="R7" s="1" t="s">
        <v>24</v>
      </c>
      <c r="S7" s="7">
        <f t="shared" si="1"/>
        <v>115.28</v>
      </c>
      <c r="T7" s="7">
        <v>69.520000000000437</v>
      </c>
      <c r="U7" s="7">
        <f>nov!$D$13</f>
        <v>344.41</v>
      </c>
      <c r="V7" s="7">
        <v>299.86</v>
      </c>
      <c r="W7" s="29" t="s">
        <v>22</v>
      </c>
      <c r="X7" s="34">
        <f t="shared" ref="X7:X17" si="3">$X$3*P4</f>
        <v>26.097449400000002</v>
      </c>
      <c r="Y7" s="34">
        <f>sept!Y7</f>
        <v>0</v>
      </c>
      <c r="Z7" s="34">
        <f>sept!Z7</f>
        <v>165</v>
      </c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8"/>
    </row>
    <row r="8" spans="1:38" ht="15.6" customHeight="1" x14ac:dyDescent="0.2">
      <c r="A8" s="3" t="s">
        <v>6</v>
      </c>
      <c r="B8" s="4"/>
      <c r="C8" s="4"/>
      <c r="D8" s="5">
        <f>C7-E7</f>
        <v>0</v>
      </c>
      <c r="E8" s="4"/>
      <c r="F8" s="1">
        <f t="shared" si="0"/>
        <v>0</v>
      </c>
      <c r="G8" s="7">
        <f>jan!$C$16</f>
        <v>0</v>
      </c>
      <c r="H8" s="7">
        <f>jan!$E$15</f>
        <v>0</v>
      </c>
      <c r="I8" s="1" t="s">
        <v>26</v>
      </c>
      <c r="J8" s="7">
        <f>jan!$B$14</f>
        <v>0</v>
      </c>
      <c r="K8" s="7">
        <f>jan!B$6</f>
        <v>0</v>
      </c>
      <c r="L8" s="7">
        <f>jan!C$6</f>
        <v>0</v>
      </c>
      <c r="M8" s="7">
        <f>jan!D$6</f>
        <v>0</v>
      </c>
      <c r="N8" s="7">
        <f>jan!E$6</f>
        <v>0</v>
      </c>
      <c r="O8" s="7" t="e">
        <f>jan!E17</f>
        <v>#DIV/0!</v>
      </c>
      <c r="P8" s="1">
        <f>jan!C$18</f>
        <v>0</v>
      </c>
      <c r="Q8" s="1">
        <f>jan!E$18</f>
        <v>0</v>
      </c>
      <c r="R8" s="1" t="s">
        <v>25</v>
      </c>
      <c r="S8" s="7">
        <f t="shared" si="1"/>
        <v>146.48999999999978</v>
      </c>
      <c r="T8" s="7">
        <v>170.53999999999905</v>
      </c>
      <c r="U8" s="7" t="str">
        <f>dec!$D$13</f>
        <v>142.35</v>
      </c>
      <c r="V8" s="7">
        <v>474.1</v>
      </c>
      <c r="W8" s="29" t="s">
        <v>23</v>
      </c>
      <c r="X8" s="34">
        <f t="shared" si="3"/>
        <v>0</v>
      </c>
      <c r="Y8" s="34">
        <f>okt!Y8</f>
        <v>0</v>
      </c>
      <c r="Z8" s="34">
        <f>okt!Z8</f>
        <v>16</v>
      </c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8"/>
    </row>
    <row r="9" spans="1:38" x14ac:dyDescent="0.2">
      <c r="A9" s="3"/>
      <c r="B9" s="4"/>
      <c r="C9" s="4"/>
      <c r="D9" s="4"/>
      <c r="E9" s="4"/>
      <c r="F9" s="1">
        <f t="shared" si="0"/>
        <v>0</v>
      </c>
      <c r="G9" s="7">
        <f>feb!$C$16</f>
        <v>0</v>
      </c>
      <c r="H9" s="7">
        <f>feb!$E$15</f>
        <v>0</v>
      </c>
      <c r="I9" s="1" t="s">
        <v>27</v>
      </c>
      <c r="J9" s="7">
        <f>feb!$B$14</f>
        <v>0</v>
      </c>
      <c r="K9" s="7">
        <f>feb!B$6</f>
        <v>0</v>
      </c>
      <c r="L9" s="7">
        <f>feb!C$6</f>
        <v>0</v>
      </c>
      <c r="M9" s="7">
        <f>feb!D$6</f>
        <v>0</v>
      </c>
      <c r="N9" s="7">
        <f>feb!E$6</f>
        <v>0</v>
      </c>
      <c r="O9" s="7" t="e">
        <f>feb!E17</f>
        <v>#DIV/0!</v>
      </c>
      <c r="P9" s="1">
        <f>feb!C18</f>
        <v>0</v>
      </c>
      <c r="Q9" s="1">
        <f>feb!E$18</f>
        <v>0</v>
      </c>
      <c r="R9" s="1" t="s">
        <v>26</v>
      </c>
      <c r="S9" s="7">
        <f t="shared" si="1"/>
        <v>0</v>
      </c>
      <c r="T9" s="7">
        <v>34.809999999999491</v>
      </c>
      <c r="U9" s="7">
        <f>jan!$D$13</f>
        <v>0</v>
      </c>
      <c r="V9" s="7">
        <v>435.82</v>
      </c>
      <c r="W9" s="29" t="s">
        <v>24</v>
      </c>
      <c r="X9" s="34">
        <f t="shared" si="3"/>
        <v>62.817876000000005</v>
      </c>
      <c r="Y9" s="34">
        <f>nov!Y9</f>
        <v>0</v>
      </c>
      <c r="Z9" s="34">
        <f>nov!Z9</f>
        <v>649</v>
      </c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8"/>
    </row>
    <row r="10" spans="1:38" x14ac:dyDescent="0.2">
      <c r="A10" s="3"/>
      <c r="B10" s="4"/>
      <c r="C10" s="4" t="s">
        <v>7</v>
      </c>
      <c r="D10" s="4"/>
      <c r="E10" s="4"/>
      <c r="F10" s="1">
        <f t="shared" si="0"/>
        <v>0</v>
      </c>
      <c r="G10" s="7">
        <f>maart!$C$16</f>
        <v>0</v>
      </c>
      <c r="H10" s="7">
        <f>maart!$E$15</f>
        <v>0</v>
      </c>
      <c r="I10" s="1" t="s">
        <v>28</v>
      </c>
      <c r="J10" s="7">
        <f>maart!$B$14</f>
        <v>0</v>
      </c>
      <c r="K10" s="7">
        <f>maart!B$6</f>
        <v>0</v>
      </c>
      <c r="L10" s="7">
        <f>maart!C$6</f>
        <v>0</v>
      </c>
      <c r="M10" s="7">
        <f>maart!D$6</f>
        <v>0</v>
      </c>
      <c r="N10" s="7">
        <f>maart!E$6</f>
        <v>0</v>
      </c>
      <c r="O10" s="7" t="e">
        <f>maart!E17</f>
        <v>#DIV/0!</v>
      </c>
      <c r="P10" s="1">
        <f>maart!C$18</f>
        <v>0</v>
      </c>
      <c r="Q10" s="1">
        <f>maart!E$18</f>
        <v>0</v>
      </c>
      <c r="R10" s="1" t="s">
        <v>27</v>
      </c>
      <c r="S10" s="7">
        <f t="shared" si="1"/>
        <v>0</v>
      </c>
      <c r="T10" s="7">
        <v>142.69000000000051</v>
      </c>
      <c r="U10" s="7">
        <f>feb!$D$13</f>
        <v>0</v>
      </c>
      <c r="V10" s="7">
        <v>385.77</v>
      </c>
      <c r="W10" s="29" t="s">
        <v>25</v>
      </c>
      <c r="X10" s="34">
        <f t="shared" si="3"/>
        <v>16.351335000000002</v>
      </c>
      <c r="Y10" s="34">
        <f>dec!Y10</f>
        <v>0</v>
      </c>
      <c r="Z10" s="34">
        <f>dec!Z10</f>
        <v>648</v>
      </c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8"/>
    </row>
    <row r="11" spans="1:38" ht="15.75" thickBot="1" x14ac:dyDescent="0.25">
      <c r="A11" s="3">
        <f>juni!A12</f>
        <v>0</v>
      </c>
      <c r="B11" s="5">
        <f>juni!$B$12</f>
        <v>0</v>
      </c>
      <c r="C11" s="4"/>
      <c r="D11" s="4" t="s">
        <v>47</v>
      </c>
      <c r="E11" s="4" t="s">
        <v>47</v>
      </c>
      <c r="F11" s="1">
        <f t="shared" si="0"/>
        <v>0</v>
      </c>
      <c r="G11" s="7">
        <f>april!$C$16</f>
        <v>0</v>
      </c>
      <c r="H11" s="7">
        <f>april!$E$15</f>
        <v>0</v>
      </c>
      <c r="I11" s="1" t="s">
        <v>29</v>
      </c>
      <c r="J11" s="7">
        <f>april!$B$14</f>
        <v>0</v>
      </c>
      <c r="K11" s="7">
        <f>april!B$6</f>
        <v>0</v>
      </c>
      <c r="L11" s="7">
        <f>april!C$6</f>
        <v>0</v>
      </c>
      <c r="M11" s="7">
        <f>april!D$6</f>
        <v>0</v>
      </c>
      <c r="N11" s="7">
        <f>april!E$6</f>
        <v>0</v>
      </c>
      <c r="O11" s="7" t="e">
        <f>april!E17</f>
        <v>#DIV/0!</v>
      </c>
      <c r="P11" s="1">
        <f>april!C$18</f>
        <v>0</v>
      </c>
      <c r="Q11" s="1">
        <f>april!E$18</f>
        <v>0</v>
      </c>
      <c r="R11" s="1" t="s">
        <v>28</v>
      </c>
      <c r="S11" s="7">
        <f t="shared" si="1"/>
        <v>0</v>
      </c>
      <c r="T11" s="7">
        <v>83.3700000000008</v>
      </c>
      <c r="U11" s="7">
        <f>maart!$D$13</f>
        <v>0</v>
      </c>
      <c r="V11" s="7">
        <v>330.6</v>
      </c>
      <c r="W11" s="29" t="s">
        <v>26</v>
      </c>
      <c r="X11" s="34">
        <f t="shared" si="3"/>
        <v>0</v>
      </c>
      <c r="Y11" s="34">
        <f>jan!Y11</f>
        <v>0</v>
      </c>
      <c r="Z11" s="34">
        <f>jan!Z11</f>
        <v>0</v>
      </c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8"/>
    </row>
    <row r="12" spans="1:38" ht="17.25" x14ac:dyDescent="0.2">
      <c r="A12" s="49"/>
      <c r="B12" s="92"/>
      <c r="C12" s="4" t="s">
        <v>7</v>
      </c>
      <c r="D12" s="4" t="s">
        <v>34</v>
      </c>
      <c r="E12" s="4" t="s">
        <v>40</v>
      </c>
      <c r="F12" s="1">
        <f t="shared" si="0"/>
        <v>0</v>
      </c>
      <c r="G12" s="7">
        <f>mei!$C$16</f>
        <v>0</v>
      </c>
      <c r="H12" s="7">
        <f>mei!$E$15</f>
        <v>0</v>
      </c>
      <c r="I12" s="1" t="s">
        <v>30</v>
      </c>
      <c r="J12" s="7">
        <f>mei!$B$14</f>
        <v>0</v>
      </c>
      <c r="K12" s="7">
        <f>mei!B$6</f>
        <v>0</v>
      </c>
      <c r="L12" s="7">
        <f>mei!C$6</f>
        <v>0</v>
      </c>
      <c r="M12" s="7">
        <f>mei!D$6</f>
        <v>0</v>
      </c>
      <c r="N12" s="7">
        <f>mei!E$6</f>
        <v>0</v>
      </c>
      <c r="O12" s="7" t="e">
        <f>mei!E17</f>
        <v>#DIV/0!</v>
      </c>
      <c r="P12" s="1">
        <f>mei!C$18</f>
        <v>0</v>
      </c>
      <c r="Q12" s="1">
        <f>mei!E$18</f>
        <v>0</v>
      </c>
      <c r="R12" s="1" t="s">
        <v>29</v>
      </c>
      <c r="S12" s="7">
        <f t="shared" si="1"/>
        <v>0</v>
      </c>
      <c r="T12" s="7">
        <v>63.670000000000073</v>
      </c>
      <c r="U12" s="7">
        <f>april!$D$13</f>
        <v>0</v>
      </c>
      <c r="V12" s="7">
        <v>214.96</v>
      </c>
      <c r="W12" s="29" t="s">
        <v>27</v>
      </c>
      <c r="X12" s="34">
        <f t="shared" si="3"/>
        <v>0</v>
      </c>
      <c r="Y12" s="34">
        <f>feb!Y12</f>
        <v>0</v>
      </c>
      <c r="Z12" s="34">
        <f>feb!Z12</f>
        <v>0</v>
      </c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8"/>
    </row>
    <row r="13" spans="1:38" ht="17.25" x14ac:dyDescent="0.2">
      <c r="A13" s="50"/>
      <c r="B13" s="93"/>
      <c r="C13" s="4" t="s">
        <v>40</v>
      </c>
      <c r="D13" s="17"/>
      <c r="E13" s="5">
        <f>V15</f>
        <v>13.2</v>
      </c>
      <c r="F13" s="1">
        <f t="shared" si="0"/>
        <v>0</v>
      </c>
      <c r="G13" s="7">
        <f>juni!$C$16</f>
        <v>0</v>
      </c>
      <c r="H13" s="7">
        <f>juni!$E$15</f>
        <v>0</v>
      </c>
      <c r="I13" s="1" t="s">
        <v>31</v>
      </c>
      <c r="J13" s="7">
        <f>juni!$B$14</f>
        <v>0</v>
      </c>
      <c r="K13" s="7">
        <f>juni!B$6</f>
        <v>0</v>
      </c>
      <c r="L13" s="7">
        <f>juni!C$6</f>
        <v>0</v>
      </c>
      <c r="M13" s="7">
        <f>juni!D$6</f>
        <v>0</v>
      </c>
      <c r="N13" s="7">
        <f>juni!E$6</f>
        <v>0</v>
      </c>
      <c r="O13" s="7" t="e">
        <f>juni!E17</f>
        <v>#DIV/0!</v>
      </c>
      <c r="P13" s="1">
        <f>juni!C$18</f>
        <v>0</v>
      </c>
      <c r="Q13" s="1">
        <f>juni!E$18</f>
        <v>0</v>
      </c>
      <c r="R13" s="1" t="s">
        <v>30</v>
      </c>
      <c r="S13" s="7">
        <f t="shared" si="1"/>
        <v>0</v>
      </c>
      <c r="T13" s="7">
        <v>9.9899999999997817</v>
      </c>
      <c r="U13" s="7">
        <f>mei!$D$13</f>
        <v>0</v>
      </c>
      <c r="V13" s="7">
        <v>97.28</v>
      </c>
      <c r="W13" s="29" t="s">
        <v>28</v>
      </c>
      <c r="X13" s="34">
        <f t="shared" si="3"/>
        <v>0</v>
      </c>
      <c r="Y13" s="34">
        <f>maart!Y13</f>
        <v>0</v>
      </c>
      <c r="Z13" s="34">
        <f>maart!Z13</f>
        <v>0</v>
      </c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8"/>
    </row>
    <row r="14" spans="1:38" x14ac:dyDescent="0.2">
      <c r="A14" s="3" t="s">
        <v>4</v>
      </c>
      <c r="B14" s="13">
        <f>IF(B$12-B$11&lt;0,0,B$12-B$11)</f>
        <v>0</v>
      </c>
      <c r="C14" s="4">
        <f>T15</f>
        <v>9.5500000000000007</v>
      </c>
      <c r="D14" s="4" t="s">
        <v>49</v>
      </c>
      <c r="E14" s="4" t="s">
        <v>48</v>
      </c>
      <c r="F14" s="1">
        <f t="shared" si="0"/>
        <v>0</v>
      </c>
      <c r="G14" s="7">
        <f>juli!$C$16</f>
        <v>0</v>
      </c>
      <c r="H14" s="7">
        <f>juli!$E$15</f>
        <v>0</v>
      </c>
      <c r="I14" s="1" t="s">
        <v>32</v>
      </c>
      <c r="J14" s="7">
        <f>juli!$B$14</f>
        <v>0</v>
      </c>
      <c r="K14" s="7">
        <f>juli!B$6</f>
        <v>0</v>
      </c>
      <c r="L14" s="7">
        <f>juli!C$6</f>
        <v>0</v>
      </c>
      <c r="M14" s="7">
        <f>juli!D$6</f>
        <v>0</v>
      </c>
      <c r="N14" s="7">
        <f>juli!E$6</f>
        <v>0</v>
      </c>
      <c r="O14" s="7" t="e">
        <f>juli!E17</f>
        <v>#DIV/0!</v>
      </c>
      <c r="P14" s="1">
        <f>C18</f>
        <v>0</v>
      </c>
      <c r="Q14" s="1">
        <f>E18</f>
        <v>0</v>
      </c>
      <c r="R14" s="1" t="s">
        <v>31</v>
      </c>
      <c r="S14" s="7">
        <f t="shared" si="1"/>
        <v>0</v>
      </c>
      <c r="T14" s="7">
        <v>9.3800000000000008</v>
      </c>
      <c r="U14" s="7">
        <f>juni!$D$13</f>
        <v>0</v>
      </c>
      <c r="V14" s="7">
        <v>8.56</v>
      </c>
      <c r="W14" s="29" t="s">
        <v>29</v>
      </c>
      <c r="X14" s="34">
        <f t="shared" si="3"/>
        <v>0</v>
      </c>
      <c r="Y14" s="34">
        <f>april!Y14</f>
        <v>0</v>
      </c>
      <c r="Z14" s="34">
        <f>april!Z14</f>
        <v>0</v>
      </c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8"/>
    </row>
    <row r="15" spans="1:38" x14ac:dyDescent="0.2">
      <c r="A15" s="3"/>
      <c r="B15" s="4"/>
      <c r="C15" s="4"/>
      <c r="D15" s="4" t="s">
        <v>10</v>
      </c>
      <c r="E15" s="17"/>
      <c r="F15" s="1">
        <f>SUM(F3:F14)</f>
        <v>509.79999999999995</v>
      </c>
      <c r="G15" s="7">
        <f>SUM(G3:G14)</f>
        <v>2320.09</v>
      </c>
      <c r="H15" s="7">
        <f>SUM(H3:H14)</f>
        <v>327.45779999999996</v>
      </c>
      <c r="I15" s="1" t="s">
        <v>33</v>
      </c>
      <c r="J15" s="7">
        <f>SUM(J3:J14)</f>
        <v>304.16999999999979</v>
      </c>
      <c r="K15" s="7">
        <f t="shared" ref="K15:N15" si="4">SUM(K3:K14)</f>
        <v>666.31999999999925</v>
      </c>
      <c r="L15" s="7">
        <f t="shared" si="4"/>
        <v>508.25000000000011</v>
      </c>
      <c r="M15" s="7">
        <f t="shared" si="4"/>
        <v>532.78</v>
      </c>
      <c r="N15" s="7">
        <f t="shared" si="4"/>
        <v>1277.5100000000002</v>
      </c>
      <c r="O15" s="7">
        <f>G15/H15%/((20*395*85%/1000)*85%)</f>
        <v>124.13222780384436</v>
      </c>
      <c r="P15" s="7">
        <f>SUM(P3:P14)</f>
        <v>603.02</v>
      </c>
      <c r="Q15" s="7">
        <f>SUM(Q3:Q14)</f>
        <v>19.670000000000002</v>
      </c>
      <c r="R15" s="1" t="s">
        <v>32</v>
      </c>
      <c r="S15" s="7">
        <f t="shared" si="1"/>
        <v>0</v>
      </c>
      <c r="T15" s="7">
        <v>9.5500000000000007</v>
      </c>
      <c r="U15" s="7">
        <f>juli!$D$13</f>
        <v>0</v>
      </c>
      <c r="V15" s="7">
        <v>13.2</v>
      </c>
      <c r="W15" s="29" t="s">
        <v>30</v>
      </c>
      <c r="X15" s="34">
        <f t="shared" si="3"/>
        <v>0</v>
      </c>
      <c r="Y15" s="34">
        <f>mei!Y15</f>
        <v>0</v>
      </c>
      <c r="Z15" s="34">
        <f>mei!Z15</f>
        <v>0</v>
      </c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8"/>
    </row>
    <row r="16" spans="1:38" x14ac:dyDescent="0.2">
      <c r="A16" s="3" t="s">
        <v>82</v>
      </c>
      <c r="B16" s="4" t="s">
        <v>8</v>
      </c>
      <c r="C16" s="17"/>
      <c r="D16" s="4">
        <v>6.8849999999999998</v>
      </c>
      <c r="E16" s="35">
        <f>E15*D16</f>
        <v>0</v>
      </c>
      <c r="I16" s="4" t="s">
        <v>12</v>
      </c>
      <c r="J16" s="4" t="s">
        <v>13</v>
      </c>
      <c r="K16" s="4" t="s">
        <v>14</v>
      </c>
      <c r="L16" s="4" t="s">
        <v>15</v>
      </c>
      <c r="M16" s="4" t="s">
        <v>16</v>
      </c>
      <c r="N16" s="4" t="s">
        <v>17</v>
      </c>
      <c r="R16" s="1" t="s">
        <v>33</v>
      </c>
      <c r="S16" s="11">
        <f>SUM(S4:S15)</f>
        <v>304.16999999999979</v>
      </c>
      <c r="T16" s="11">
        <f t="shared" ref="T16:V16" si="5">SUM(T4:T15)</f>
        <v>646.05000000000075</v>
      </c>
      <c r="U16" s="11">
        <f t="shared" si="5"/>
        <v>543.85</v>
      </c>
      <c r="V16" s="11">
        <f t="shared" si="5"/>
        <v>2490.41</v>
      </c>
      <c r="W16" s="29" t="s">
        <v>31</v>
      </c>
      <c r="X16" s="34">
        <f t="shared" si="3"/>
        <v>0</v>
      </c>
      <c r="Y16" s="34">
        <f>juni!X16</f>
        <v>12.57</v>
      </c>
      <c r="Z16" s="34">
        <f>juni!Y16</f>
        <v>2995</v>
      </c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8"/>
    </row>
    <row r="17" spans="1:38" x14ac:dyDescent="0.2">
      <c r="A17" s="3"/>
      <c r="B17" s="4" t="s">
        <v>9</v>
      </c>
      <c r="C17" s="17"/>
      <c r="D17" s="4" t="s">
        <v>11</v>
      </c>
      <c r="E17" s="35" t="e">
        <f>C16/E16%</f>
        <v>#DIV/0!</v>
      </c>
      <c r="I17" s="5">
        <f>K15*100/($K$15+$L$15)</f>
        <v>56.728845449824163</v>
      </c>
      <c r="J17" s="5">
        <f t="shared" ref="J17:L17" si="6">L15*100/($K$15+$L$15)</f>
        <v>43.271154550175851</v>
      </c>
      <c r="K17" s="5">
        <f t="shared" si="6"/>
        <v>45.359578398903459</v>
      </c>
      <c r="L17" s="5">
        <f t="shared" si="6"/>
        <v>108.7640583362423</v>
      </c>
      <c r="M17" s="4">
        <v>100</v>
      </c>
      <c r="N17" s="2">
        <f>(M15+N15)*100/(K15+L15)</f>
        <v>154.12363673514574</v>
      </c>
      <c r="W17" s="29" t="s">
        <v>32</v>
      </c>
      <c r="X17" s="34">
        <f t="shared" si="3"/>
        <v>0</v>
      </c>
      <c r="Y17" s="34"/>
      <c r="Z17" s="34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8"/>
    </row>
    <row r="18" spans="1:38" x14ac:dyDescent="0.2">
      <c r="A18" s="3" t="s">
        <v>53</v>
      </c>
      <c r="B18" s="4" t="s">
        <v>51</v>
      </c>
      <c r="C18" s="17"/>
      <c r="D18" s="4" t="s">
        <v>54</v>
      </c>
      <c r="E18" s="17"/>
      <c r="S18" t="s">
        <v>37</v>
      </c>
      <c r="W18" s="29" t="s">
        <v>33</v>
      </c>
      <c r="X18" s="34">
        <f>SUM(X6:X17)</f>
        <v>216.70729740000002</v>
      </c>
      <c r="Y18" s="34">
        <f>SUM(Y6:Y17)</f>
        <v>25.14</v>
      </c>
      <c r="Z18" s="34">
        <f>SUM(Z6:Z17)</f>
        <v>5990</v>
      </c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8"/>
    </row>
    <row r="19" spans="1:38" x14ac:dyDescent="0.2">
      <c r="A19" s="4" t="s">
        <v>12</v>
      </c>
      <c r="B19" s="4" t="s">
        <v>13</v>
      </c>
      <c r="C19" s="4" t="s">
        <v>14</v>
      </c>
      <c r="D19" s="4" t="s">
        <v>15</v>
      </c>
      <c r="E19" s="4" t="s">
        <v>16</v>
      </c>
      <c r="F19" s="8" t="s">
        <v>35</v>
      </c>
      <c r="R19" s="1"/>
      <c r="S19" s="1" t="s">
        <v>41</v>
      </c>
      <c r="T19" s="1" t="s">
        <v>42</v>
      </c>
      <c r="U19" s="1" t="s">
        <v>44</v>
      </c>
      <c r="V19" s="1" t="s">
        <v>43</v>
      </c>
      <c r="W19" s="15"/>
      <c r="X19" s="11" t="s">
        <v>50</v>
      </c>
      <c r="Y19" s="11"/>
      <c r="Z19" s="11"/>
      <c r="AA19" s="15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8"/>
    </row>
    <row r="20" spans="1:38" x14ac:dyDescent="0.2">
      <c r="A20" s="5" t="e">
        <f>B6*100/$C$7</f>
        <v>#DIV/0!</v>
      </c>
      <c r="B20" s="5" t="e">
        <f t="shared" ref="B20:D20" si="7">C6*100/$C$7</f>
        <v>#DIV/0!</v>
      </c>
      <c r="C20" s="5" t="e">
        <f t="shared" si="7"/>
        <v>#DIV/0!</v>
      </c>
      <c r="D20" s="5" t="e">
        <f t="shared" si="7"/>
        <v>#DIV/0!</v>
      </c>
      <c r="E20" s="4">
        <v>100</v>
      </c>
      <c r="F20" s="9" t="e">
        <f>C20+D20</f>
        <v>#DIV/0!</v>
      </c>
      <c r="R20" s="1" t="s">
        <v>21</v>
      </c>
      <c r="S20" s="7">
        <f>K3+L3</f>
        <v>308.32000000000005</v>
      </c>
      <c r="T20" s="10">
        <v>402</v>
      </c>
      <c r="U20" s="7">
        <f>M3+N3</f>
        <v>688.17000000000007</v>
      </c>
      <c r="V20" s="10">
        <v>373</v>
      </c>
      <c r="W20" s="15" t="s">
        <v>33</v>
      </c>
      <c r="X20" t="s">
        <v>9</v>
      </c>
      <c r="Y20" s="11">
        <f>X18+Y18</f>
        <v>241.8472974</v>
      </c>
      <c r="Z20" s="34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8"/>
    </row>
    <row r="21" spans="1:38" x14ac:dyDescent="0.2">
      <c r="A21" s="3"/>
      <c r="B21" s="4"/>
      <c r="C21" s="4"/>
      <c r="D21" s="4"/>
      <c r="E21" s="4"/>
      <c r="R21" s="1" t="s">
        <v>22</v>
      </c>
      <c r="S21" s="7">
        <f t="shared" ref="S21:S31" si="8">K4+L4</f>
        <v>153.4</v>
      </c>
      <c r="T21" s="10">
        <v>244</v>
      </c>
      <c r="U21" s="7">
        <f t="shared" ref="U21:U31" si="9">M4+N4</f>
        <v>660.50999999999988</v>
      </c>
      <c r="V21" s="10">
        <v>270</v>
      </c>
      <c r="W21" s="15"/>
      <c r="X21" s="15" t="s">
        <v>75</v>
      </c>
      <c r="Y21" s="15">
        <f>Y20/Z18</f>
        <v>4.0375174858096829E-2</v>
      </c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</row>
    <row r="22" spans="1:38" x14ac:dyDescent="0.2">
      <c r="A22" s="3"/>
      <c r="B22" s="4"/>
      <c r="C22" s="4"/>
      <c r="D22" s="4"/>
      <c r="E22" s="4"/>
      <c r="R22" s="1" t="s">
        <v>23</v>
      </c>
      <c r="S22" s="7">
        <f t="shared" si="8"/>
        <v>84.600000000000023</v>
      </c>
      <c r="T22" s="10">
        <v>108</v>
      </c>
      <c r="U22" s="7">
        <f t="shared" si="9"/>
        <v>385.43000000000018</v>
      </c>
      <c r="V22" s="10">
        <v>221</v>
      </c>
    </row>
    <row r="23" spans="1:38" x14ac:dyDescent="0.2">
      <c r="A23" s="3"/>
      <c r="B23" s="4"/>
      <c r="C23" s="4"/>
      <c r="D23" s="4"/>
      <c r="E23" s="4"/>
      <c r="R23" s="1" t="s">
        <v>24</v>
      </c>
      <c r="S23" s="7">
        <f t="shared" si="8"/>
        <v>410.89999999999986</v>
      </c>
      <c r="T23" s="10">
        <v>218</v>
      </c>
      <c r="U23" s="7">
        <f t="shared" si="9"/>
        <v>62.8599999999999</v>
      </c>
      <c r="V23" s="10">
        <v>86</v>
      </c>
    </row>
    <row r="24" spans="1:38" x14ac:dyDescent="0.2">
      <c r="A24" s="3"/>
      <c r="B24" s="4"/>
      <c r="C24" s="4"/>
      <c r="D24" s="4"/>
      <c r="E24" s="4"/>
      <c r="R24" s="1" t="s">
        <v>25</v>
      </c>
      <c r="S24" s="7">
        <f t="shared" si="8"/>
        <v>217.34999999999945</v>
      </c>
      <c r="T24" s="10">
        <v>435</v>
      </c>
      <c r="U24" s="7">
        <f t="shared" si="9"/>
        <v>13.32000000000005</v>
      </c>
      <c r="V24" s="10">
        <v>17</v>
      </c>
    </row>
    <row r="25" spans="1:38" x14ac:dyDescent="0.2">
      <c r="A25" s="3"/>
      <c r="B25" s="4"/>
      <c r="C25" s="4"/>
      <c r="D25" s="4"/>
      <c r="E25" s="4"/>
      <c r="R25" s="1" t="s">
        <v>26</v>
      </c>
      <c r="S25" s="7">
        <f t="shared" si="8"/>
        <v>0</v>
      </c>
      <c r="T25" s="10">
        <v>125</v>
      </c>
      <c r="U25" s="7">
        <f t="shared" si="9"/>
        <v>0</v>
      </c>
      <c r="V25" s="10">
        <v>35</v>
      </c>
    </row>
    <row r="26" spans="1:38" x14ac:dyDescent="0.2">
      <c r="A26" s="3"/>
      <c r="B26" s="4"/>
      <c r="C26" s="4"/>
      <c r="D26" s="4"/>
      <c r="E26" s="4"/>
      <c r="R26" s="1" t="s">
        <v>27</v>
      </c>
      <c r="S26" s="7">
        <f t="shared" si="8"/>
        <v>0</v>
      </c>
      <c r="T26" s="10">
        <v>252</v>
      </c>
      <c r="U26" s="7">
        <f t="shared" si="9"/>
        <v>0</v>
      </c>
      <c r="V26" s="10">
        <v>104</v>
      </c>
    </row>
    <row r="27" spans="1:38" x14ac:dyDescent="0.2">
      <c r="A27" s="3"/>
      <c r="B27" s="4"/>
      <c r="C27" s="4"/>
      <c r="D27" s="4"/>
      <c r="E27" s="4"/>
      <c r="R27" s="1" t="s">
        <v>28</v>
      </c>
      <c r="S27" s="7">
        <f t="shared" si="8"/>
        <v>0</v>
      </c>
      <c r="T27" s="10">
        <v>201</v>
      </c>
      <c r="U27" s="7">
        <f t="shared" si="9"/>
        <v>0</v>
      </c>
      <c r="V27" s="10">
        <v>197</v>
      </c>
    </row>
    <row r="28" spans="1:38" x14ac:dyDescent="0.2">
      <c r="A28" s="3"/>
      <c r="B28" s="4"/>
      <c r="C28" s="4"/>
      <c r="D28" s="4"/>
      <c r="E28" s="4"/>
      <c r="R28" s="1" t="s">
        <v>29</v>
      </c>
      <c r="S28" s="7">
        <f t="shared" si="8"/>
        <v>0</v>
      </c>
      <c r="T28" s="10">
        <v>167</v>
      </c>
      <c r="U28" s="7">
        <f t="shared" si="9"/>
        <v>0</v>
      </c>
      <c r="V28" s="10">
        <v>264</v>
      </c>
    </row>
    <row r="29" spans="1:38" x14ac:dyDescent="0.2">
      <c r="A29" s="3"/>
      <c r="B29" s="4"/>
      <c r="C29" s="4"/>
      <c r="D29" s="4"/>
      <c r="E29" s="4"/>
      <c r="I29" s="7"/>
      <c r="R29" s="1" t="s">
        <v>30</v>
      </c>
      <c r="S29" s="7">
        <f t="shared" si="8"/>
        <v>0</v>
      </c>
      <c r="T29" s="10">
        <v>137</v>
      </c>
      <c r="U29" s="7">
        <f t="shared" si="9"/>
        <v>0</v>
      </c>
      <c r="V29" s="10">
        <v>199</v>
      </c>
      <c r="AD29" s="2"/>
    </row>
    <row r="30" spans="1:38" x14ac:dyDescent="0.2">
      <c r="A30" s="4"/>
      <c r="B30" s="4"/>
      <c r="C30" s="4"/>
      <c r="D30" s="4"/>
      <c r="E30" s="4"/>
      <c r="G30" s="4"/>
      <c r="H30" s="4"/>
      <c r="I30" s="4"/>
      <c r="J30" s="4"/>
      <c r="K30" s="4"/>
      <c r="R30" s="1" t="s">
        <v>31</v>
      </c>
      <c r="S30" s="7">
        <f t="shared" si="8"/>
        <v>0</v>
      </c>
      <c r="T30" s="10">
        <v>155</v>
      </c>
      <c r="U30" s="7">
        <f t="shared" si="9"/>
        <v>0</v>
      </c>
      <c r="V30" s="10">
        <v>630</v>
      </c>
    </row>
    <row r="31" spans="1:38" x14ac:dyDescent="0.2">
      <c r="A31" s="5"/>
      <c r="B31" s="5"/>
      <c r="C31" s="4"/>
      <c r="D31" s="4"/>
      <c r="E31" s="4"/>
      <c r="K31" s="1"/>
      <c r="R31" s="1" t="s">
        <v>32</v>
      </c>
      <c r="S31" s="7">
        <f t="shared" si="8"/>
        <v>0</v>
      </c>
      <c r="T31" s="10">
        <v>230.73000000000002</v>
      </c>
      <c r="U31" s="7">
        <f t="shared" si="9"/>
        <v>0</v>
      </c>
      <c r="V31" s="10">
        <v>777.2</v>
      </c>
    </row>
    <row r="32" spans="1:38" x14ac:dyDescent="0.2">
      <c r="A32" s="3"/>
      <c r="B32" s="4"/>
      <c r="C32" s="4"/>
      <c r="D32" s="4"/>
      <c r="E32" s="4"/>
      <c r="H32" s="7"/>
      <c r="J32" s="7"/>
      <c r="R32" s="1" t="s">
        <v>33</v>
      </c>
      <c r="S32" s="7">
        <f>SUM(S20:S31)</f>
        <v>1174.5699999999993</v>
      </c>
      <c r="T32" s="7">
        <f t="shared" ref="T32:V32" si="10">SUM(T20:T31)</f>
        <v>2674.73</v>
      </c>
      <c r="U32" s="7">
        <f t="shared" si="10"/>
        <v>1810.29</v>
      </c>
      <c r="V32" s="7">
        <f t="shared" si="10"/>
        <v>3173.2</v>
      </c>
      <c r="AD32" s="2"/>
    </row>
    <row r="33" spans="1:28" x14ac:dyDescent="0.2">
      <c r="A33" s="3"/>
      <c r="B33" s="4"/>
      <c r="C33" s="4"/>
      <c r="D33" s="4"/>
      <c r="E33" s="4"/>
    </row>
    <row r="34" spans="1:28" x14ac:dyDescent="0.2">
      <c r="A34" s="3"/>
      <c r="B34" s="4"/>
      <c r="C34" s="4"/>
      <c r="D34" s="4"/>
      <c r="E34" s="4"/>
    </row>
    <row r="35" spans="1:28" x14ac:dyDescent="0.2">
      <c r="A35" s="3"/>
      <c r="B35" s="4"/>
      <c r="C35" s="5"/>
      <c r="D35" s="4"/>
      <c r="E35" s="4"/>
      <c r="R35" s="41" t="s">
        <v>67</v>
      </c>
      <c r="S35" s="41"/>
      <c r="T35" s="41"/>
      <c r="U35" s="42"/>
      <c r="V35" s="42"/>
    </row>
    <row r="36" spans="1:28" x14ac:dyDescent="0.2">
      <c r="A36" s="3"/>
      <c r="B36" s="4"/>
      <c r="C36" s="4"/>
      <c r="D36" s="4"/>
      <c r="E36" s="4"/>
      <c r="R36" s="41">
        <v>0.35937000000000002</v>
      </c>
      <c r="S36" s="41"/>
      <c r="T36" s="41" t="s">
        <v>68</v>
      </c>
      <c r="U36" s="42" t="s">
        <v>69</v>
      </c>
      <c r="V36" s="42" t="s">
        <v>70</v>
      </c>
    </row>
    <row r="37" spans="1:28" x14ac:dyDescent="0.2">
      <c r="A37" s="3"/>
      <c r="B37" s="4"/>
      <c r="C37" s="4"/>
      <c r="D37" s="4"/>
      <c r="E37" s="4"/>
      <c r="R37" s="41" t="s">
        <v>71</v>
      </c>
      <c r="S37" s="41" t="s">
        <v>66</v>
      </c>
      <c r="T37" s="41" t="s">
        <v>72</v>
      </c>
      <c r="U37" s="42"/>
      <c r="V37" s="42"/>
    </row>
    <row r="38" spans="1:28" x14ac:dyDescent="0.2">
      <c r="A38" s="3"/>
      <c r="B38" s="4"/>
      <c r="C38" s="4"/>
      <c r="D38" s="4"/>
      <c r="E38" s="4"/>
      <c r="R38" s="41">
        <f>F15*R36</f>
        <v>183.20682600000001</v>
      </c>
      <c r="S38" s="41">
        <f>(M15+N15)*R36</f>
        <v>650.56391730000007</v>
      </c>
      <c r="T38" s="41">
        <f>R38+S38</f>
        <v>833.77074330000005</v>
      </c>
      <c r="U38" s="42">
        <v>8250</v>
      </c>
      <c r="V38" s="42">
        <f>U38-T38</f>
        <v>7416.2292567000004</v>
      </c>
      <c r="X38" s="16"/>
    </row>
    <row r="39" spans="1:28" x14ac:dyDescent="0.2">
      <c r="A39" s="3"/>
      <c r="B39" s="4"/>
      <c r="C39" s="4"/>
      <c r="D39" s="4"/>
      <c r="E39" s="4"/>
    </row>
    <row r="40" spans="1:28" x14ac:dyDescent="0.2">
      <c r="A40" s="3"/>
      <c r="B40" s="4"/>
      <c r="C40" s="4"/>
      <c r="D40" s="4"/>
      <c r="E40" s="4"/>
    </row>
    <row r="41" spans="1:28" x14ac:dyDescent="0.2">
      <c r="A41" s="3"/>
      <c r="B41" s="4"/>
      <c r="C41" s="4"/>
      <c r="D41" s="4"/>
      <c r="E41" s="4"/>
      <c r="Z41" s="2"/>
      <c r="AA41" s="2"/>
      <c r="AB41" s="2"/>
    </row>
    <row r="42" spans="1:28" x14ac:dyDescent="0.2">
      <c r="A42" s="3"/>
      <c r="B42" s="4"/>
      <c r="C42" s="4"/>
      <c r="D42" s="4"/>
      <c r="E42" s="4"/>
      <c r="Z42" s="2"/>
      <c r="AA42" s="2"/>
      <c r="AB42" s="2"/>
    </row>
    <row r="43" spans="1:28" x14ac:dyDescent="0.2">
      <c r="A43" s="3"/>
      <c r="B43" s="4"/>
      <c r="C43" s="4"/>
      <c r="D43" s="4"/>
      <c r="E43" s="4"/>
      <c r="Z43" s="2"/>
      <c r="AA43" s="2"/>
      <c r="AB43" s="2"/>
    </row>
    <row r="44" spans="1:28" x14ac:dyDescent="0.2">
      <c r="A44" s="3"/>
      <c r="B44" s="4"/>
      <c r="C44" s="4"/>
      <c r="D44" s="4"/>
      <c r="E44" s="4"/>
      <c r="H44" s="7"/>
      <c r="I44" s="7"/>
      <c r="J44" s="7"/>
      <c r="K44" s="7"/>
      <c r="Z44" s="2"/>
      <c r="AA44" s="2"/>
      <c r="AB44" s="2"/>
    </row>
    <row r="45" spans="1:28" x14ac:dyDescent="0.2">
      <c r="A45" s="3"/>
      <c r="B45" s="4"/>
      <c r="C45" s="4"/>
      <c r="D45" s="4"/>
      <c r="E45" s="4"/>
      <c r="Z45" s="2"/>
      <c r="AA45" s="2"/>
      <c r="AB45" s="2"/>
    </row>
    <row r="46" spans="1:28" x14ac:dyDescent="0.2">
      <c r="A46" s="3"/>
      <c r="B46" s="4"/>
      <c r="C46" s="4"/>
      <c r="D46" s="4"/>
      <c r="E46" s="4"/>
    </row>
    <row r="47" spans="1:28" x14ac:dyDescent="0.2">
      <c r="A47" s="3"/>
      <c r="B47" s="4"/>
      <c r="C47" s="4"/>
      <c r="D47" s="4"/>
      <c r="E47" s="4"/>
    </row>
  </sheetData>
  <mergeCells count="5">
    <mergeCell ref="B4:B5"/>
    <mergeCell ref="C4:C5"/>
    <mergeCell ref="D4:D5"/>
    <mergeCell ref="E4:E5"/>
    <mergeCell ref="B12:B13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4EF04-E700-4808-A28A-91A488E63DC4}">
  <dimension ref="A1:AK47"/>
  <sheetViews>
    <sheetView workbookViewId="0"/>
  </sheetViews>
  <sheetFormatPr defaultRowHeight="15" x14ac:dyDescent="0.2"/>
  <cols>
    <col min="1" max="1" width="14.390625" customWidth="1"/>
    <col min="2" max="4" width="16.0078125" style="1" customWidth="1"/>
    <col min="5" max="5" width="18.29296875" style="1" customWidth="1"/>
    <col min="7" max="10" width="7.93359375" style="1" customWidth="1"/>
    <col min="11" max="17" width="7.93359375" customWidth="1"/>
    <col min="19" max="22" width="10.35546875" customWidth="1"/>
  </cols>
  <sheetData>
    <row r="1" spans="1:37" x14ac:dyDescent="0.2">
      <c r="A1" s="3"/>
      <c r="B1" s="4" t="s">
        <v>0</v>
      </c>
      <c r="C1" s="4" t="s">
        <v>0</v>
      </c>
      <c r="D1" s="4" t="s">
        <v>1</v>
      </c>
      <c r="E1" s="4" t="s">
        <v>1</v>
      </c>
      <c r="F1" s="1" t="s">
        <v>61</v>
      </c>
      <c r="G1" s="3" t="s">
        <v>18</v>
      </c>
      <c r="H1" s="4" t="s">
        <v>73</v>
      </c>
      <c r="J1" s="1" t="s">
        <v>19</v>
      </c>
      <c r="K1" s="4" t="s">
        <v>0</v>
      </c>
      <c r="L1" s="4" t="s">
        <v>0</v>
      </c>
      <c r="M1" s="4" t="s">
        <v>1</v>
      </c>
      <c r="N1" s="4" t="s">
        <v>1</v>
      </c>
      <c r="O1" s="1" t="s">
        <v>45</v>
      </c>
      <c r="P1" s="4" t="s">
        <v>50</v>
      </c>
      <c r="Q1" s="4" t="s">
        <v>50</v>
      </c>
      <c r="S1" t="s">
        <v>36</v>
      </c>
      <c r="W1" s="15"/>
      <c r="X1" s="15" t="s">
        <v>60</v>
      </c>
      <c r="Y1" s="15" t="s">
        <v>60</v>
      </c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</row>
    <row r="2" spans="1:37" x14ac:dyDescent="0.2">
      <c r="A2" s="3"/>
      <c r="B2" s="4" t="s">
        <v>2</v>
      </c>
      <c r="C2" s="4" t="s">
        <v>3</v>
      </c>
      <c r="D2" s="4" t="s">
        <v>2</v>
      </c>
      <c r="E2" s="4" t="s">
        <v>3</v>
      </c>
      <c r="F2" s="1" t="s">
        <v>4</v>
      </c>
      <c r="G2" s="4" t="s">
        <v>8</v>
      </c>
      <c r="H2" s="4" t="s">
        <v>74</v>
      </c>
      <c r="I2" s="4"/>
      <c r="J2" s="1" t="s">
        <v>20</v>
      </c>
      <c r="K2" s="4" t="s">
        <v>2</v>
      </c>
      <c r="L2" s="4" t="s">
        <v>3</v>
      </c>
      <c r="M2" s="4" t="s">
        <v>2</v>
      </c>
      <c r="N2" s="4" t="s">
        <v>3</v>
      </c>
      <c r="O2" s="1" t="s">
        <v>46</v>
      </c>
      <c r="P2" s="1" t="s">
        <v>55</v>
      </c>
      <c r="Q2" s="4" t="s">
        <v>52</v>
      </c>
      <c r="R2" s="4"/>
      <c r="S2" s="4" t="s">
        <v>38</v>
      </c>
      <c r="T2" s="4" t="s">
        <v>38</v>
      </c>
      <c r="U2" s="4" t="s">
        <v>39</v>
      </c>
      <c r="V2" s="4" t="s">
        <v>39</v>
      </c>
      <c r="W2" s="15"/>
      <c r="X2" s="15" t="s">
        <v>9</v>
      </c>
      <c r="Y2" s="15" t="s">
        <v>9</v>
      </c>
      <c r="Z2" s="15"/>
      <c r="AA2" s="15"/>
      <c r="AB2" s="15"/>
      <c r="AC2" s="15"/>
      <c r="AD2" s="15"/>
      <c r="AE2" s="15"/>
      <c r="AF2" s="24"/>
      <c r="AG2" s="15"/>
      <c r="AH2" s="15"/>
      <c r="AI2" s="15"/>
      <c r="AJ2" s="15"/>
      <c r="AK2" s="15"/>
    </row>
    <row r="3" spans="1:37" ht="15.75" thickBot="1" x14ac:dyDescent="0.25">
      <c r="A3" s="3" t="str">
        <f>aug!A4</f>
        <v>01 sep. 2023</v>
      </c>
      <c r="B3" s="5">
        <f>aug!B4</f>
        <v>508.66</v>
      </c>
      <c r="C3" s="5">
        <f>aug!C4</f>
        <v>129.87</v>
      </c>
      <c r="D3" s="5">
        <f>aug!D4</f>
        <v>684.02</v>
      </c>
      <c r="E3" s="5">
        <f>aug!E4</f>
        <v>1292.8900000000001</v>
      </c>
      <c r="F3" s="1">
        <f>G3-(M3+N3)</f>
        <v>181.02999999999997</v>
      </c>
      <c r="G3" s="7">
        <f>aug!$C$16</f>
        <v>869.2</v>
      </c>
      <c r="H3" s="7">
        <f>aug!$E$15</f>
        <v>132.97</v>
      </c>
      <c r="I3" s="1" t="s">
        <v>21</v>
      </c>
      <c r="J3" s="7">
        <f>aug!$B$14</f>
        <v>9.4799999999999986</v>
      </c>
      <c r="K3" s="7">
        <f>aug!B$6</f>
        <v>232.36</v>
      </c>
      <c r="L3" s="7">
        <f>aug!C$6</f>
        <v>75.960000000000008</v>
      </c>
      <c r="M3" s="7">
        <f>aug!D$6</f>
        <v>156.37</v>
      </c>
      <c r="N3" s="7">
        <f>aug!E$6</f>
        <v>531.80000000000007</v>
      </c>
      <c r="O3" s="7">
        <f>aug!E17</f>
        <v>94.942815031527374</v>
      </c>
      <c r="P3" s="1">
        <f>aug!C18</f>
        <v>310.10000000000002</v>
      </c>
      <c r="Q3" s="1">
        <f>aug!E18</f>
        <v>19.670000000000002</v>
      </c>
      <c r="R3" s="1"/>
      <c r="S3" s="1" t="s">
        <v>34</v>
      </c>
      <c r="T3" s="1" t="s">
        <v>40</v>
      </c>
      <c r="U3" s="1" t="s">
        <v>34</v>
      </c>
      <c r="V3" s="1" t="s">
        <v>40</v>
      </c>
      <c r="W3" s="15"/>
      <c r="X3" s="15">
        <v>0.35937000000000002</v>
      </c>
      <c r="Y3" s="15"/>
      <c r="Z3" s="15" t="s">
        <v>62</v>
      </c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33.75" customHeight="1" x14ac:dyDescent="0.2">
      <c r="A4" s="45" t="s">
        <v>77</v>
      </c>
      <c r="B4" s="72">
        <v>611.1</v>
      </c>
      <c r="C4" s="72">
        <v>180.83</v>
      </c>
      <c r="D4" s="72">
        <v>895.62</v>
      </c>
      <c r="E4" s="74">
        <v>1741.8</v>
      </c>
      <c r="F4" s="1">
        <f t="shared" ref="F4:F14" si="0">G4-(M4+N4)</f>
        <v>125.15000000000009</v>
      </c>
      <c r="G4" s="7">
        <f>sept!$C$16</f>
        <v>785.66</v>
      </c>
      <c r="H4" s="7">
        <f>sept!$E$15</f>
        <v>110.23</v>
      </c>
      <c r="I4" s="1" t="s">
        <v>22</v>
      </c>
      <c r="J4" s="7">
        <f>sept!$B$14</f>
        <v>9.7899999999999991</v>
      </c>
      <c r="K4" s="7">
        <f>sept!B$6</f>
        <v>102.44</v>
      </c>
      <c r="L4" s="7">
        <f>sept!C$6</f>
        <v>50.960000000000008</v>
      </c>
      <c r="M4" s="7">
        <f>sept!D$6</f>
        <v>211.60000000000002</v>
      </c>
      <c r="N4" s="7">
        <f>sept!E$6</f>
        <v>448.90999999999985</v>
      </c>
      <c r="O4" s="7">
        <f>sept!E17</f>
        <v>103.52157972196643</v>
      </c>
      <c r="P4" s="1">
        <f>C18</f>
        <v>72.62</v>
      </c>
      <c r="Q4" s="1">
        <f>E18</f>
        <v>0</v>
      </c>
      <c r="R4" s="1" t="s">
        <v>21</v>
      </c>
      <c r="S4" s="7">
        <f>J3</f>
        <v>9.4799999999999986</v>
      </c>
      <c r="T4" s="1">
        <v>10.510000000000218</v>
      </c>
      <c r="U4" s="7">
        <f>aug!$D$13</f>
        <v>27.84</v>
      </c>
      <c r="V4" s="7">
        <v>2.9</v>
      </c>
      <c r="W4" s="15"/>
      <c r="X4" s="15" t="s">
        <v>56</v>
      </c>
      <c r="Y4" s="15" t="s">
        <v>58</v>
      </c>
      <c r="Z4" s="15" t="s">
        <v>63</v>
      </c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1:37" ht="14.45" customHeight="1" x14ac:dyDescent="0.2">
      <c r="A5" s="46">
        <v>0</v>
      </c>
      <c r="B5" s="73"/>
      <c r="C5" s="73"/>
      <c r="D5" s="73"/>
      <c r="E5" s="75"/>
      <c r="F5" s="1">
        <f t="shared" si="0"/>
        <v>0</v>
      </c>
      <c r="G5" s="7"/>
      <c r="H5" s="7"/>
      <c r="I5" s="1" t="s">
        <v>23</v>
      </c>
      <c r="J5" s="7"/>
      <c r="K5" s="7"/>
      <c r="L5" s="7"/>
      <c r="M5" s="7"/>
      <c r="N5" s="7"/>
      <c r="O5" s="7"/>
      <c r="P5" s="1"/>
      <c r="Q5" s="1"/>
      <c r="R5" s="1" t="s">
        <v>22</v>
      </c>
      <c r="S5" s="7">
        <f t="shared" ref="S5" si="1">J4</f>
        <v>9.7899999999999991</v>
      </c>
      <c r="T5" s="1">
        <v>6.4500000000007276</v>
      </c>
      <c r="U5" s="7">
        <f>sept!$D$13</f>
        <v>27.2</v>
      </c>
      <c r="V5" s="7">
        <v>93.36</v>
      </c>
      <c r="W5" s="15"/>
      <c r="X5" s="15" t="s">
        <v>57</v>
      </c>
      <c r="Y5" s="15" t="s">
        <v>59</v>
      </c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</row>
    <row r="6" spans="1:37" x14ac:dyDescent="0.2">
      <c r="A6" s="3" t="s">
        <v>4</v>
      </c>
      <c r="B6" s="4">
        <f>IF(B$4-B$3&lt;0,0,B$4-B$3)</f>
        <v>102.44</v>
      </c>
      <c r="C6" s="4">
        <f t="shared" ref="C6:E6" si="2">IF(C$4-C$3&lt;0,0,C$4-C$3)</f>
        <v>50.960000000000008</v>
      </c>
      <c r="D6" s="4">
        <f t="shared" si="2"/>
        <v>211.60000000000002</v>
      </c>
      <c r="E6" s="4">
        <f t="shared" si="2"/>
        <v>448.90999999999985</v>
      </c>
      <c r="F6" s="1">
        <f t="shared" si="0"/>
        <v>0</v>
      </c>
      <c r="G6" s="7"/>
      <c r="H6" s="7"/>
      <c r="I6" s="1" t="s">
        <v>24</v>
      </c>
      <c r="J6" s="7"/>
      <c r="K6" s="7"/>
      <c r="L6" s="7"/>
      <c r="M6" s="7"/>
      <c r="N6" s="7"/>
      <c r="O6" s="7"/>
      <c r="P6" s="1"/>
      <c r="Q6" s="1"/>
      <c r="R6" s="1" t="s">
        <v>23</v>
      </c>
      <c r="S6" s="7"/>
      <c r="T6" s="1"/>
      <c r="U6" s="7"/>
      <c r="V6" s="7"/>
      <c r="W6" s="15" t="s">
        <v>21</v>
      </c>
      <c r="X6" s="11">
        <f>$X$3*P3</f>
        <v>111.44063700000001</v>
      </c>
      <c r="Y6" s="11">
        <f>aug!Y6</f>
        <v>12.57</v>
      </c>
      <c r="Z6" s="11">
        <f>aug!Z6</f>
        <v>1517</v>
      </c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 spans="1:37" ht="15.6" customHeight="1" x14ac:dyDescent="0.2">
      <c r="A7" s="3" t="s">
        <v>5</v>
      </c>
      <c r="B7" s="4"/>
      <c r="C7" s="5">
        <f>B6+C6</f>
        <v>153.4</v>
      </c>
      <c r="D7" s="4"/>
      <c r="E7" s="5">
        <f>D6+E6</f>
        <v>660.50999999999988</v>
      </c>
      <c r="F7" s="1">
        <f t="shared" si="0"/>
        <v>0</v>
      </c>
      <c r="G7" s="7"/>
      <c r="H7" s="7"/>
      <c r="I7" s="1" t="s">
        <v>25</v>
      </c>
      <c r="J7" s="7"/>
      <c r="K7" s="7"/>
      <c r="L7" s="7"/>
      <c r="M7" s="7"/>
      <c r="N7" s="7"/>
      <c r="O7" s="7"/>
      <c r="P7" s="1"/>
      <c r="Q7" s="1"/>
      <c r="R7" s="1" t="s">
        <v>24</v>
      </c>
      <c r="S7" s="7"/>
      <c r="T7" s="1"/>
      <c r="U7" s="7"/>
      <c r="V7" s="7"/>
      <c r="W7" s="15" t="s">
        <v>22</v>
      </c>
      <c r="X7" s="11">
        <f t="shared" ref="X7:X17" si="3">$X$3*P4</f>
        <v>26.097449400000002</v>
      </c>
      <c r="Y7" s="11">
        <v>0</v>
      </c>
      <c r="Z7" s="11">
        <v>165</v>
      </c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</row>
    <row r="8" spans="1:37" ht="15.6" customHeight="1" x14ac:dyDescent="0.2">
      <c r="A8" s="3" t="s">
        <v>6</v>
      </c>
      <c r="B8" s="4"/>
      <c r="C8" s="4"/>
      <c r="D8" s="5">
        <f>C7-E7</f>
        <v>-507.1099999999999</v>
      </c>
      <c r="E8" s="4"/>
      <c r="F8" s="1">
        <f t="shared" si="0"/>
        <v>0</v>
      </c>
      <c r="G8" s="7"/>
      <c r="H8" s="7"/>
      <c r="I8" s="1" t="s">
        <v>26</v>
      </c>
      <c r="J8" s="7"/>
      <c r="K8" s="7"/>
      <c r="L8" s="7"/>
      <c r="M8" s="7"/>
      <c r="N8" s="7"/>
      <c r="O8" s="7"/>
      <c r="P8" s="1"/>
      <c r="Q8" s="1"/>
      <c r="R8" s="1" t="s">
        <v>25</v>
      </c>
      <c r="S8" s="7"/>
      <c r="T8" s="1"/>
      <c r="U8" s="7"/>
      <c r="V8" s="7"/>
      <c r="W8" s="15" t="s">
        <v>23</v>
      </c>
      <c r="X8" s="11">
        <f t="shared" si="3"/>
        <v>0</v>
      </c>
      <c r="Y8" s="11"/>
      <c r="Z8" s="11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</row>
    <row r="9" spans="1:37" x14ac:dyDescent="0.2">
      <c r="A9" s="3"/>
      <c r="B9" s="4"/>
      <c r="C9" s="4"/>
      <c r="D9" s="4"/>
      <c r="E9" s="4"/>
      <c r="F9" s="1">
        <f t="shared" si="0"/>
        <v>0</v>
      </c>
      <c r="G9" s="7"/>
      <c r="H9" s="7"/>
      <c r="I9" s="1" t="s">
        <v>27</v>
      </c>
      <c r="J9" s="7"/>
      <c r="K9" s="7"/>
      <c r="L9" s="7"/>
      <c r="M9" s="7"/>
      <c r="N9" s="7"/>
      <c r="O9" s="7"/>
      <c r="P9" s="1"/>
      <c r="Q9" s="1"/>
      <c r="R9" s="1" t="s">
        <v>26</v>
      </c>
      <c r="S9" s="7"/>
      <c r="T9" s="1"/>
      <c r="U9" s="7"/>
      <c r="V9" s="7"/>
      <c r="W9" s="15" t="s">
        <v>24</v>
      </c>
      <c r="X9" s="11">
        <f t="shared" si="3"/>
        <v>0</v>
      </c>
      <c r="Y9" s="11"/>
      <c r="Z9" s="11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</row>
    <row r="10" spans="1:37" x14ac:dyDescent="0.2">
      <c r="A10" s="3"/>
      <c r="B10" s="4"/>
      <c r="C10" s="4" t="s">
        <v>7</v>
      </c>
      <c r="D10" s="4"/>
      <c r="E10" s="4"/>
      <c r="F10" s="1">
        <f t="shared" si="0"/>
        <v>0</v>
      </c>
      <c r="G10" s="7"/>
      <c r="H10" s="7"/>
      <c r="I10" s="1" t="s">
        <v>28</v>
      </c>
      <c r="J10" s="7"/>
      <c r="K10" s="7"/>
      <c r="L10" s="7"/>
      <c r="M10" s="7"/>
      <c r="N10" s="7"/>
      <c r="O10" s="7"/>
      <c r="P10" s="1"/>
      <c r="Q10" s="1"/>
      <c r="R10" s="1" t="s">
        <v>27</v>
      </c>
      <c r="S10" s="7"/>
      <c r="T10" s="1"/>
      <c r="U10" s="7"/>
      <c r="V10" s="7"/>
      <c r="W10" s="15" t="s">
        <v>25</v>
      </c>
      <c r="X10" s="11">
        <f t="shared" si="3"/>
        <v>0</v>
      </c>
      <c r="Y10" s="11"/>
      <c r="Z10" s="11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</row>
    <row r="11" spans="1:37" ht="15.75" thickBot="1" x14ac:dyDescent="0.25">
      <c r="A11" s="3"/>
      <c r="B11" s="5">
        <f>aug!B12</f>
        <v>24.15</v>
      </c>
      <c r="C11" s="4"/>
      <c r="D11" s="4" t="s">
        <v>47</v>
      </c>
      <c r="E11" s="4" t="s">
        <v>47</v>
      </c>
      <c r="F11" s="1">
        <f t="shared" si="0"/>
        <v>0</v>
      </c>
      <c r="G11" s="7"/>
      <c r="H11" s="7"/>
      <c r="I11" s="1" t="s">
        <v>29</v>
      </c>
      <c r="J11" s="7"/>
      <c r="K11" s="7"/>
      <c r="L11" s="7"/>
      <c r="M11" s="7"/>
      <c r="N11" s="7"/>
      <c r="O11" s="7"/>
      <c r="P11" s="1"/>
      <c r="Q11" s="1"/>
      <c r="R11" s="1" t="s">
        <v>28</v>
      </c>
      <c r="S11" s="7"/>
      <c r="T11" s="1"/>
      <c r="U11" s="7"/>
      <c r="V11" s="7"/>
      <c r="W11" s="15" t="s">
        <v>26</v>
      </c>
      <c r="X11" s="11">
        <f t="shared" si="3"/>
        <v>0</v>
      </c>
      <c r="Y11" s="11"/>
      <c r="Z11" s="11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</row>
    <row r="12" spans="1:37" ht="15.6" customHeight="1" x14ac:dyDescent="0.2">
      <c r="A12" s="43" t="s">
        <v>77</v>
      </c>
      <c r="B12" s="72">
        <v>33.94</v>
      </c>
      <c r="C12" s="4" t="s">
        <v>7</v>
      </c>
      <c r="D12" s="4" t="s">
        <v>34</v>
      </c>
      <c r="E12" s="4" t="s">
        <v>40</v>
      </c>
      <c r="F12" s="1">
        <f t="shared" si="0"/>
        <v>0</v>
      </c>
      <c r="G12" s="7"/>
      <c r="H12" s="7"/>
      <c r="I12" s="1" t="s">
        <v>30</v>
      </c>
      <c r="J12" s="7"/>
      <c r="K12" s="7"/>
      <c r="L12" s="7"/>
      <c r="M12" s="7"/>
      <c r="N12" s="7"/>
      <c r="O12" s="7"/>
      <c r="P12" s="1"/>
      <c r="Q12" s="1"/>
      <c r="R12" s="1" t="s">
        <v>29</v>
      </c>
      <c r="S12" s="7"/>
      <c r="T12" s="1"/>
      <c r="U12" s="7"/>
      <c r="V12" s="7"/>
      <c r="W12" s="15" t="s">
        <v>27</v>
      </c>
      <c r="X12" s="11">
        <f t="shared" si="3"/>
        <v>0</v>
      </c>
      <c r="Y12" s="11"/>
      <c r="Z12" s="11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</row>
    <row r="13" spans="1:37" ht="15.6" customHeight="1" x14ac:dyDescent="0.2">
      <c r="A13" s="44">
        <v>0</v>
      </c>
      <c r="B13" s="73"/>
      <c r="C13" s="4" t="s">
        <v>40</v>
      </c>
      <c r="D13" s="17">
        <v>27.2</v>
      </c>
      <c r="E13" s="5">
        <f>V5</f>
        <v>93.36</v>
      </c>
      <c r="F13" s="1">
        <f t="shared" si="0"/>
        <v>0</v>
      </c>
      <c r="G13" s="7"/>
      <c r="H13" s="7"/>
      <c r="I13" s="1" t="s">
        <v>31</v>
      </c>
      <c r="J13" s="7"/>
      <c r="K13" s="7"/>
      <c r="L13" s="7"/>
      <c r="M13" s="7"/>
      <c r="N13" s="7"/>
      <c r="O13" s="7"/>
      <c r="P13" s="1"/>
      <c r="Q13" s="1"/>
      <c r="R13" s="1" t="s">
        <v>30</v>
      </c>
      <c r="S13" s="7"/>
      <c r="T13" s="1"/>
      <c r="U13" s="7"/>
      <c r="V13" s="7"/>
      <c r="W13" s="15" t="s">
        <v>28</v>
      </c>
      <c r="X13" s="11">
        <f t="shared" si="3"/>
        <v>0</v>
      </c>
      <c r="Y13" s="11"/>
      <c r="Z13" s="11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</row>
    <row r="14" spans="1:37" x14ac:dyDescent="0.2">
      <c r="A14" s="3" t="s">
        <v>4</v>
      </c>
      <c r="B14" s="14">
        <f>IF(B$12-B$11&lt;0,0,B$12-B$11)</f>
        <v>9.7899999999999991</v>
      </c>
      <c r="C14" s="4">
        <f>T5</f>
        <v>6.4500000000007276</v>
      </c>
      <c r="D14" s="4" t="s">
        <v>49</v>
      </c>
      <c r="E14" s="4" t="s">
        <v>48</v>
      </c>
      <c r="F14" s="1">
        <f t="shared" si="0"/>
        <v>0</v>
      </c>
      <c r="G14" s="7"/>
      <c r="H14" s="7"/>
      <c r="I14" s="1" t="s">
        <v>32</v>
      </c>
      <c r="J14" s="7"/>
      <c r="K14" s="7"/>
      <c r="L14" s="7"/>
      <c r="M14" s="7"/>
      <c r="N14" s="7"/>
      <c r="O14" s="7"/>
      <c r="P14" s="1"/>
      <c r="Q14" s="1"/>
      <c r="R14" s="1" t="s">
        <v>31</v>
      </c>
      <c r="S14" s="7"/>
      <c r="T14" s="1"/>
      <c r="U14" s="7"/>
      <c r="V14" s="7"/>
      <c r="W14" s="15" t="s">
        <v>29</v>
      </c>
      <c r="X14" s="11">
        <f t="shared" si="3"/>
        <v>0</v>
      </c>
      <c r="Y14" s="11"/>
      <c r="Z14" s="11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</row>
    <row r="15" spans="1:37" x14ac:dyDescent="0.2">
      <c r="A15" s="3"/>
      <c r="B15" s="4"/>
      <c r="C15" s="4"/>
      <c r="D15" s="4" t="s">
        <v>10</v>
      </c>
      <c r="E15" s="17">
        <v>110.23</v>
      </c>
      <c r="F15" s="1">
        <f>SUM(F3:F14)</f>
        <v>306.18000000000006</v>
      </c>
      <c r="G15" s="7">
        <f>SUM(G3:G14)</f>
        <v>1654.8600000000001</v>
      </c>
      <c r="H15" s="7">
        <f>SUM(H3:H14)</f>
        <v>243.2</v>
      </c>
      <c r="I15" s="1" t="s">
        <v>33</v>
      </c>
      <c r="J15" s="7">
        <f>SUM(J3:J14)</f>
        <v>19.269999999999996</v>
      </c>
      <c r="K15" s="7">
        <f t="shared" ref="K15:N15" si="4">SUM(K3:K14)</f>
        <v>334.8</v>
      </c>
      <c r="L15" s="7">
        <f t="shared" si="4"/>
        <v>126.92000000000002</v>
      </c>
      <c r="M15" s="7">
        <f t="shared" si="4"/>
        <v>367.97</v>
      </c>
      <c r="N15" s="7">
        <f t="shared" si="4"/>
        <v>980.70999999999992</v>
      </c>
      <c r="O15" s="7">
        <f>G15/H15%/((20*395*85%/1000)*85%)</f>
        <v>119.21550569516519</v>
      </c>
      <c r="P15" s="1">
        <f>SUM(P3:P14)</f>
        <v>382.72</v>
      </c>
      <c r="Q15" s="1">
        <f>SUM(Q3:Q14)</f>
        <v>19.670000000000002</v>
      </c>
      <c r="R15" s="1" t="s">
        <v>32</v>
      </c>
      <c r="S15" s="7"/>
      <c r="T15" s="1"/>
      <c r="U15" s="7"/>
      <c r="V15" s="7"/>
      <c r="W15" s="15" t="s">
        <v>30</v>
      </c>
      <c r="X15" s="11">
        <f t="shared" si="3"/>
        <v>0</v>
      </c>
      <c r="Y15" s="11"/>
      <c r="Z15" s="11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</row>
    <row r="16" spans="1:37" x14ac:dyDescent="0.2">
      <c r="A16" s="3" t="s">
        <v>18</v>
      </c>
      <c r="B16" s="4" t="s">
        <v>8</v>
      </c>
      <c r="C16" s="17">
        <v>785.66</v>
      </c>
      <c r="D16" s="4">
        <v>6.8849999999999998</v>
      </c>
      <c r="E16" s="35">
        <f>E15*D16</f>
        <v>758.93354999999997</v>
      </c>
      <c r="I16" s="4" t="s">
        <v>12</v>
      </c>
      <c r="J16" s="4" t="s">
        <v>13</v>
      </c>
      <c r="K16" s="4" t="s">
        <v>14</v>
      </c>
      <c r="L16" s="4" t="s">
        <v>15</v>
      </c>
      <c r="M16" s="4" t="s">
        <v>16</v>
      </c>
      <c r="N16" s="4" t="s">
        <v>17</v>
      </c>
      <c r="R16" s="1" t="s">
        <v>33</v>
      </c>
      <c r="S16" s="11">
        <f>SUM(S4:S15)</f>
        <v>19.269999999999996</v>
      </c>
      <c r="T16" s="11">
        <f t="shared" ref="T16:V16" si="5">SUM(T4:T15)</f>
        <v>16.960000000000946</v>
      </c>
      <c r="U16" s="11">
        <f t="shared" si="5"/>
        <v>55.04</v>
      </c>
      <c r="V16" s="11">
        <f t="shared" si="5"/>
        <v>96.26</v>
      </c>
      <c r="W16" s="15" t="s">
        <v>31</v>
      </c>
      <c r="X16" s="11">
        <f t="shared" si="3"/>
        <v>0</v>
      </c>
      <c r="Y16" s="11"/>
      <c r="Z16" s="11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</row>
    <row r="17" spans="1:37" x14ac:dyDescent="0.2">
      <c r="A17" s="3"/>
      <c r="B17" s="4" t="s">
        <v>9</v>
      </c>
      <c r="C17" s="17"/>
      <c r="D17" s="4" t="s">
        <v>11</v>
      </c>
      <c r="E17" s="35">
        <f>C16/E16%</f>
        <v>103.52157972196643</v>
      </c>
      <c r="I17" s="5">
        <f>K15*100/($K$15+$L$15)</f>
        <v>72.511478818331454</v>
      </c>
      <c r="J17" s="5">
        <f t="shared" ref="J17:L17" si="6">L15*100/($K$15+$L$15)</f>
        <v>27.488521181668546</v>
      </c>
      <c r="K17" s="5">
        <f t="shared" si="6"/>
        <v>79.695486441999478</v>
      </c>
      <c r="L17" s="5">
        <f t="shared" si="6"/>
        <v>212.40362124231132</v>
      </c>
      <c r="M17" s="4">
        <v>100</v>
      </c>
      <c r="N17" s="2">
        <f>(M15+N15)*100/(K15+L15)</f>
        <v>292.09910768431075</v>
      </c>
      <c r="W17" s="15" t="s">
        <v>32</v>
      </c>
      <c r="X17" s="11">
        <f t="shared" si="3"/>
        <v>0</v>
      </c>
      <c r="Y17" s="11"/>
      <c r="Z17" s="11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</row>
    <row r="18" spans="1:37" x14ac:dyDescent="0.2">
      <c r="A18" s="3" t="s">
        <v>53</v>
      </c>
      <c r="B18" s="4" t="s">
        <v>51</v>
      </c>
      <c r="C18" s="17">
        <v>72.62</v>
      </c>
      <c r="D18" s="4" t="s">
        <v>54</v>
      </c>
      <c r="E18" s="17"/>
      <c r="S18" t="s">
        <v>37</v>
      </c>
      <c r="W18" s="15" t="s">
        <v>33</v>
      </c>
      <c r="X18" s="11">
        <f>SUM(X6:X17)</f>
        <v>137.5380864</v>
      </c>
      <c r="Y18" s="11">
        <f>SUM(Y6:Y17)</f>
        <v>12.57</v>
      </c>
      <c r="Z18" s="11">
        <f>SUM(Z6:Z17)</f>
        <v>1682</v>
      </c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</row>
    <row r="19" spans="1:37" x14ac:dyDescent="0.2">
      <c r="A19" s="4" t="s">
        <v>12</v>
      </c>
      <c r="B19" s="4" t="s">
        <v>13</v>
      </c>
      <c r="C19" s="4" t="s">
        <v>14</v>
      </c>
      <c r="D19" s="4" t="s">
        <v>15</v>
      </c>
      <c r="E19" s="4" t="s">
        <v>16</v>
      </c>
      <c r="F19" s="8" t="s">
        <v>35</v>
      </c>
      <c r="R19" s="1"/>
      <c r="S19" s="1" t="s">
        <v>41</v>
      </c>
      <c r="T19" s="1" t="s">
        <v>42</v>
      </c>
      <c r="U19" s="1" t="s">
        <v>44</v>
      </c>
      <c r="V19" s="1" t="s">
        <v>43</v>
      </c>
      <c r="W19" s="15"/>
      <c r="X19" s="11" t="s">
        <v>50</v>
      </c>
      <c r="Y19" s="11"/>
      <c r="Z19" s="11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</row>
    <row r="20" spans="1:37" x14ac:dyDescent="0.2">
      <c r="A20" s="5">
        <f>B6*100/$C$7</f>
        <v>66.779661016949149</v>
      </c>
      <c r="B20" s="5">
        <f t="shared" ref="B20:D20" si="7">C6*100/$C$7</f>
        <v>33.220338983050851</v>
      </c>
      <c r="C20" s="5">
        <f t="shared" si="7"/>
        <v>137.9400260756193</v>
      </c>
      <c r="D20" s="5">
        <f t="shared" si="7"/>
        <v>292.64015645371569</v>
      </c>
      <c r="E20" s="4">
        <v>100</v>
      </c>
      <c r="F20" s="9">
        <f>C20+D20</f>
        <v>430.58018252933499</v>
      </c>
      <c r="R20" s="1" t="s">
        <v>21</v>
      </c>
      <c r="S20" s="7">
        <f>K3+L3</f>
        <v>308.32000000000005</v>
      </c>
      <c r="T20" s="10">
        <v>402</v>
      </c>
      <c r="U20" s="7">
        <f>M3+N3</f>
        <v>688.17000000000007</v>
      </c>
      <c r="V20" s="10">
        <v>373</v>
      </c>
      <c r="W20" s="15" t="s">
        <v>33</v>
      </c>
      <c r="X20" t="s">
        <v>9</v>
      </c>
      <c r="Y20" s="11">
        <f>X18+Y18</f>
        <v>150.10808639999999</v>
      </c>
      <c r="Z20" s="11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</row>
    <row r="21" spans="1:37" x14ac:dyDescent="0.2">
      <c r="A21" s="3"/>
      <c r="B21" s="4"/>
      <c r="C21" s="4"/>
      <c r="D21" s="4"/>
      <c r="E21" s="4"/>
      <c r="R21" s="1" t="s">
        <v>22</v>
      </c>
      <c r="S21" s="7">
        <f t="shared" ref="S21" si="8">K4+L4</f>
        <v>153.4</v>
      </c>
      <c r="T21" s="10">
        <v>244</v>
      </c>
      <c r="U21" s="7">
        <f t="shared" ref="U21" si="9">M4+N4</f>
        <v>660.50999999999988</v>
      </c>
      <c r="V21" s="10">
        <v>270</v>
      </c>
      <c r="W21" s="15"/>
      <c r="X21" s="15" t="s">
        <v>75</v>
      </c>
      <c r="Y21" s="15">
        <f>Y20/Z18</f>
        <v>8.9243808799048752E-2</v>
      </c>
    </row>
    <row r="22" spans="1:37" x14ac:dyDescent="0.2">
      <c r="A22" s="3"/>
      <c r="B22" s="4"/>
      <c r="C22" s="4"/>
      <c r="D22" s="4"/>
      <c r="E22" s="4"/>
      <c r="R22" s="1" t="s">
        <v>23</v>
      </c>
      <c r="S22" s="7"/>
      <c r="T22" s="10"/>
      <c r="U22" s="7"/>
      <c r="V22" s="10"/>
    </row>
    <row r="23" spans="1:37" x14ac:dyDescent="0.2">
      <c r="A23" s="3"/>
      <c r="B23" s="4"/>
      <c r="C23" s="4"/>
      <c r="D23" s="4"/>
      <c r="E23" s="4"/>
      <c r="R23" s="1" t="s">
        <v>24</v>
      </c>
      <c r="S23" s="7"/>
      <c r="T23" s="10"/>
      <c r="U23" s="7"/>
      <c r="V23" s="10"/>
    </row>
    <row r="24" spans="1:37" x14ac:dyDescent="0.2">
      <c r="A24" s="3"/>
      <c r="B24" s="4"/>
      <c r="C24" s="4"/>
      <c r="D24" s="4"/>
      <c r="E24" s="4"/>
      <c r="R24" s="1" t="s">
        <v>25</v>
      </c>
      <c r="S24" s="7"/>
      <c r="T24" s="10"/>
      <c r="U24" s="7"/>
      <c r="V24" s="10"/>
    </row>
    <row r="25" spans="1:37" x14ac:dyDescent="0.2">
      <c r="A25" s="3"/>
      <c r="B25" s="4"/>
      <c r="C25" s="4"/>
      <c r="D25" s="4"/>
      <c r="E25" s="4"/>
      <c r="R25" s="1" t="s">
        <v>26</v>
      </c>
      <c r="S25" s="7"/>
      <c r="T25" s="10"/>
      <c r="U25" s="7"/>
      <c r="V25" s="10"/>
    </row>
    <row r="26" spans="1:37" x14ac:dyDescent="0.2">
      <c r="A26" s="3"/>
      <c r="B26" s="4"/>
      <c r="C26" s="4"/>
      <c r="D26" s="4"/>
      <c r="E26" s="4"/>
      <c r="R26" s="1" t="s">
        <v>27</v>
      </c>
      <c r="S26" s="7"/>
      <c r="T26" s="10"/>
      <c r="U26" s="7"/>
      <c r="V26" s="10"/>
    </row>
    <row r="27" spans="1:37" x14ac:dyDescent="0.2">
      <c r="A27" s="3"/>
      <c r="B27" s="4"/>
      <c r="C27" s="4"/>
      <c r="D27" s="4"/>
      <c r="E27" s="4"/>
      <c r="R27" s="1" t="s">
        <v>28</v>
      </c>
      <c r="S27" s="7"/>
      <c r="T27" s="10"/>
      <c r="U27" s="7"/>
      <c r="V27" s="10"/>
    </row>
    <row r="28" spans="1:37" x14ac:dyDescent="0.2">
      <c r="A28" s="3"/>
      <c r="B28" s="4"/>
      <c r="C28" s="4"/>
      <c r="D28" s="4"/>
      <c r="E28" s="4"/>
      <c r="R28" s="1" t="s">
        <v>29</v>
      </c>
      <c r="S28" s="7"/>
      <c r="T28" s="10"/>
      <c r="U28" s="7"/>
      <c r="V28" s="10"/>
    </row>
    <row r="29" spans="1:37" x14ac:dyDescent="0.2">
      <c r="A29" s="3"/>
      <c r="B29" s="4"/>
      <c r="C29" s="4"/>
      <c r="D29" s="4"/>
      <c r="E29" s="4"/>
      <c r="I29" s="7"/>
      <c r="R29" s="1" t="s">
        <v>30</v>
      </c>
      <c r="S29" s="7"/>
      <c r="T29" s="10"/>
      <c r="U29" s="7"/>
      <c r="V29" s="10"/>
      <c r="AD29" s="2"/>
    </row>
    <row r="30" spans="1:37" x14ac:dyDescent="0.2">
      <c r="A30" s="4"/>
      <c r="B30" s="4"/>
      <c r="C30" s="4"/>
      <c r="D30" s="4"/>
      <c r="E30" s="4"/>
      <c r="G30" s="4"/>
      <c r="H30" s="4"/>
      <c r="I30" s="4"/>
      <c r="J30" s="4"/>
      <c r="K30" s="4"/>
      <c r="R30" s="1" t="s">
        <v>31</v>
      </c>
      <c r="S30" s="7"/>
      <c r="T30" s="10"/>
      <c r="U30" s="7"/>
      <c r="V30" s="10"/>
    </row>
    <row r="31" spans="1:37" x14ac:dyDescent="0.2">
      <c r="A31" s="5"/>
      <c r="B31" s="5"/>
      <c r="C31" s="4"/>
      <c r="D31" s="4"/>
      <c r="E31" s="4"/>
      <c r="K31" s="1"/>
      <c r="R31" s="1" t="s">
        <v>32</v>
      </c>
      <c r="S31" s="7"/>
      <c r="T31" s="10"/>
      <c r="U31" s="7"/>
      <c r="V31" s="10"/>
    </row>
    <row r="32" spans="1:37" x14ac:dyDescent="0.2">
      <c r="A32" s="3"/>
      <c r="B32" s="4"/>
      <c r="C32" s="4"/>
      <c r="D32" s="4"/>
      <c r="E32" s="4"/>
      <c r="H32" s="7"/>
      <c r="J32" s="7"/>
      <c r="R32" s="1" t="s">
        <v>33</v>
      </c>
      <c r="S32" s="7">
        <f>SUM(S20:S31)</f>
        <v>461.72</v>
      </c>
      <c r="T32" s="7">
        <f t="shared" ref="T32:V32" si="10">SUM(T20:T31)</f>
        <v>646</v>
      </c>
      <c r="U32" s="7">
        <f t="shared" si="10"/>
        <v>1348.6799999999998</v>
      </c>
      <c r="V32" s="7">
        <f t="shared" si="10"/>
        <v>643</v>
      </c>
      <c r="AD32" s="2"/>
    </row>
    <row r="33" spans="1:28" x14ac:dyDescent="0.2">
      <c r="A33" s="3"/>
      <c r="B33" s="4"/>
      <c r="C33" s="4"/>
      <c r="D33" s="4"/>
      <c r="E33" s="4"/>
    </row>
    <row r="34" spans="1:28" x14ac:dyDescent="0.2">
      <c r="A34" s="3"/>
      <c r="B34" s="4"/>
      <c r="C34" s="4"/>
      <c r="D34" s="4"/>
      <c r="E34" s="4"/>
    </row>
    <row r="35" spans="1:28" x14ac:dyDescent="0.2">
      <c r="A35" s="3"/>
      <c r="B35" s="4"/>
      <c r="C35" s="5"/>
      <c r="D35" s="4"/>
      <c r="E35" s="4"/>
      <c r="R35" s="41" t="s">
        <v>67</v>
      </c>
      <c r="S35" s="41"/>
      <c r="T35" s="41"/>
      <c r="U35" s="42"/>
      <c r="V35" s="42"/>
    </row>
    <row r="36" spans="1:28" x14ac:dyDescent="0.2">
      <c r="A36" s="3"/>
      <c r="B36" s="4"/>
      <c r="C36" s="4"/>
      <c r="D36" s="4"/>
      <c r="E36" s="4"/>
      <c r="R36" s="41">
        <v>0.35937000000000002</v>
      </c>
      <c r="S36" s="41"/>
      <c r="T36" s="41" t="s">
        <v>68</v>
      </c>
      <c r="U36" s="42" t="s">
        <v>69</v>
      </c>
      <c r="V36" s="42" t="s">
        <v>70</v>
      </c>
    </row>
    <row r="37" spans="1:28" x14ac:dyDescent="0.2">
      <c r="A37" s="3"/>
      <c r="B37" s="4"/>
      <c r="C37" s="4"/>
      <c r="D37" s="4"/>
      <c r="E37" s="4"/>
      <c r="R37" s="41" t="s">
        <v>71</v>
      </c>
      <c r="S37" s="41" t="s">
        <v>66</v>
      </c>
      <c r="T37" s="41" t="s">
        <v>72</v>
      </c>
      <c r="U37" s="42"/>
      <c r="V37" s="42"/>
    </row>
    <row r="38" spans="1:28" x14ac:dyDescent="0.2">
      <c r="A38" s="3"/>
      <c r="B38" s="4"/>
      <c r="C38" s="4"/>
      <c r="D38" s="4"/>
      <c r="E38" s="4"/>
      <c r="R38" s="41">
        <f>F15*R36</f>
        <v>110.03190660000003</v>
      </c>
      <c r="S38" s="41">
        <f>(M15+N15)*R36</f>
        <v>484.67513159999999</v>
      </c>
      <c r="T38" s="41">
        <f>R38+S38</f>
        <v>594.70703820000006</v>
      </c>
      <c r="U38" s="42">
        <v>8250</v>
      </c>
      <c r="V38" s="42">
        <f>U38-T38</f>
        <v>7655.2929617999998</v>
      </c>
      <c r="X38" s="16"/>
    </row>
    <row r="39" spans="1:28" x14ac:dyDescent="0.2">
      <c r="A39" s="3"/>
      <c r="B39" s="4"/>
      <c r="C39" s="4"/>
      <c r="D39" s="4"/>
      <c r="E39" s="4"/>
    </row>
    <row r="40" spans="1:28" x14ac:dyDescent="0.2">
      <c r="A40" s="3"/>
      <c r="B40" s="4"/>
      <c r="C40" s="4"/>
      <c r="D40" s="4"/>
      <c r="E40" s="4"/>
    </row>
    <row r="41" spans="1:28" x14ac:dyDescent="0.2">
      <c r="A41" s="3"/>
      <c r="B41" s="4"/>
      <c r="C41" s="4"/>
      <c r="D41" s="4"/>
      <c r="E41" s="4"/>
      <c r="Z41" s="2"/>
      <c r="AA41" s="2"/>
      <c r="AB41" s="2"/>
    </row>
    <row r="42" spans="1:28" x14ac:dyDescent="0.2">
      <c r="A42" s="3"/>
      <c r="B42" s="4"/>
      <c r="C42" s="4"/>
      <c r="D42" s="4"/>
      <c r="E42" s="4"/>
      <c r="Z42" s="2"/>
      <c r="AA42" s="2"/>
      <c r="AB42" s="2"/>
    </row>
    <row r="43" spans="1:28" x14ac:dyDescent="0.2">
      <c r="A43" s="3"/>
      <c r="B43" s="4"/>
      <c r="C43" s="4"/>
      <c r="D43" s="4"/>
      <c r="E43" s="4"/>
      <c r="Z43" s="2"/>
      <c r="AA43" s="2"/>
      <c r="AB43" s="2"/>
    </row>
    <row r="44" spans="1:28" x14ac:dyDescent="0.2">
      <c r="A44" s="3"/>
      <c r="B44" s="4"/>
      <c r="C44" s="4"/>
      <c r="D44" s="4"/>
      <c r="E44" s="4"/>
      <c r="H44" s="7"/>
      <c r="I44" s="7"/>
      <c r="J44" s="7"/>
      <c r="K44" s="7"/>
      <c r="Z44" s="2"/>
      <c r="AA44" s="2"/>
      <c r="AB44" s="2"/>
    </row>
    <row r="45" spans="1:28" x14ac:dyDescent="0.2">
      <c r="A45" s="3"/>
      <c r="B45" s="4"/>
      <c r="C45" s="4"/>
      <c r="D45" s="4"/>
      <c r="E45" s="4"/>
      <c r="Z45" s="2"/>
      <c r="AA45" s="2"/>
      <c r="AB45" s="2"/>
    </row>
    <row r="46" spans="1:28" x14ac:dyDescent="0.2">
      <c r="A46" s="3"/>
      <c r="B46" s="4"/>
      <c r="C46" s="4"/>
      <c r="D46" s="4"/>
      <c r="E46" s="4"/>
    </row>
    <row r="47" spans="1:28" x14ac:dyDescent="0.2">
      <c r="A47" s="3"/>
      <c r="B47" s="4"/>
      <c r="C47" s="4"/>
      <c r="D47" s="4"/>
      <c r="E47" s="4"/>
    </row>
  </sheetData>
  <mergeCells count="5">
    <mergeCell ref="B4:B5"/>
    <mergeCell ref="C4:C5"/>
    <mergeCell ref="D4:D5"/>
    <mergeCell ref="E4:E5"/>
    <mergeCell ref="B12:B13"/>
  </mergeCells>
  <pageMargins left="0.70866141732283472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BFFBD-6056-4BDF-A954-3F3495332990}">
  <dimension ref="A1:AK47"/>
  <sheetViews>
    <sheetView workbookViewId="0">
      <selection activeCell="F5" sqref="F5"/>
    </sheetView>
  </sheetViews>
  <sheetFormatPr defaultRowHeight="15" x14ac:dyDescent="0.2"/>
  <cols>
    <col min="1" max="1" width="14.390625" customWidth="1"/>
    <col min="2" max="3" width="14.9296875" style="1" customWidth="1"/>
    <col min="4" max="5" width="16.0078125" style="1" customWidth="1"/>
    <col min="7" max="10" width="7.93359375" style="1" customWidth="1"/>
    <col min="11" max="17" width="7.93359375" customWidth="1"/>
    <col min="19" max="22" width="10.35546875" customWidth="1"/>
  </cols>
  <sheetData>
    <row r="1" spans="1:37" x14ac:dyDescent="0.2">
      <c r="A1" s="3"/>
      <c r="B1" s="4" t="s">
        <v>0</v>
      </c>
      <c r="C1" s="4" t="s">
        <v>0</v>
      </c>
      <c r="D1" s="4" t="s">
        <v>1</v>
      </c>
      <c r="E1" s="4" t="s">
        <v>1</v>
      </c>
      <c r="F1" s="1" t="s">
        <v>61</v>
      </c>
      <c r="G1" s="3" t="s">
        <v>18</v>
      </c>
      <c r="H1" s="4" t="s">
        <v>73</v>
      </c>
      <c r="J1" s="1" t="s">
        <v>19</v>
      </c>
      <c r="K1" s="4" t="s">
        <v>0</v>
      </c>
      <c r="L1" s="4" t="s">
        <v>0</v>
      </c>
      <c r="M1" s="4" t="s">
        <v>1</v>
      </c>
      <c r="N1" s="4" t="s">
        <v>1</v>
      </c>
      <c r="O1" s="1" t="s">
        <v>45</v>
      </c>
      <c r="P1" s="4" t="s">
        <v>50</v>
      </c>
      <c r="Q1" s="4" t="s">
        <v>50</v>
      </c>
      <c r="S1" t="s">
        <v>36</v>
      </c>
      <c r="W1" s="15"/>
      <c r="X1" s="15" t="s">
        <v>60</v>
      </c>
      <c r="Y1" s="15" t="s">
        <v>60</v>
      </c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</row>
    <row r="2" spans="1:37" x14ac:dyDescent="0.2">
      <c r="A2" s="3"/>
      <c r="B2" s="4" t="s">
        <v>2</v>
      </c>
      <c r="C2" s="4" t="s">
        <v>3</v>
      </c>
      <c r="D2" s="4" t="s">
        <v>2</v>
      </c>
      <c r="E2" s="4" t="s">
        <v>3</v>
      </c>
      <c r="F2" s="1" t="s">
        <v>4</v>
      </c>
      <c r="G2" s="4" t="s">
        <v>8</v>
      </c>
      <c r="H2" s="4" t="s">
        <v>74</v>
      </c>
      <c r="I2" s="4"/>
      <c r="J2" s="1" t="s">
        <v>20</v>
      </c>
      <c r="K2" s="4" t="s">
        <v>2</v>
      </c>
      <c r="L2" s="4" t="s">
        <v>3</v>
      </c>
      <c r="M2" s="4" t="s">
        <v>2</v>
      </c>
      <c r="N2" s="4" t="s">
        <v>3</v>
      </c>
      <c r="O2" s="1" t="s">
        <v>46</v>
      </c>
      <c r="P2" s="1" t="s">
        <v>55</v>
      </c>
      <c r="Q2" s="4" t="s">
        <v>52</v>
      </c>
      <c r="R2" s="4"/>
      <c r="S2" s="4" t="s">
        <v>38</v>
      </c>
      <c r="T2" s="4" t="s">
        <v>38</v>
      </c>
      <c r="U2" s="4" t="s">
        <v>39</v>
      </c>
      <c r="V2" s="4" t="s">
        <v>39</v>
      </c>
      <c r="W2" s="15"/>
      <c r="X2" s="15" t="s">
        <v>9</v>
      </c>
      <c r="Y2" s="15" t="s">
        <v>9</v>
      </c>
      <c r="Z2" s="15"/>
      <c r="AA2" s="15"/>
      <c r="AB2" s="15"/>
      <c r="AC2" s="15"/>
      <c r="AD2" s="15"/>
      <c r="AE2" s="15"/>
      <c r="AF2" s="24"/>
      <c r="AG2" s="15"/>
      <c r="AH2" s="15"/>
      <c r="AI2" s="15"/>
      <c r="AJ2" s="15"/>
      <c r="AK2" s="15"/>
    </row>
    <row r="3" spans="1:37" ht="15.75" thickBot="1" x14ac:dyDescent="0.25">
      <c r="A3" s="3" t="str">
        <f>sept!A4</f>
        <v>01 okt. 2023</v>
      </c>
      <c r="B3" s="5">
        <f>sept!B4</f>
        <v>611.1</v>
      </c>
      <c r="C3" s="5">
        <f>sept!C4</f>
        <v>180.83</v>
      </c>
      <c r="D3" s="5">
        <f>sept!D4</f>
        <v>895.62</v>
      </c>
      <c r="E3" s="5">
        <f>sept!E4</f>
        <v>1741.8</v>
      </c>
      <c r="F3" s="1">
        <f>G3-(M3+N3)</f>
        <v>181.02999999999997</v>
      </c>
      <c r="G3" s="7">
        <f>aug!$C$16</f>
        <v>869.2</v>
      </c>
      <c r="H3" s="7">
        <f>aug!$E$15</f>
        <v>132.97</v>
      </c>
      <c r="I3" s="1" t="s">
        <v>21</v>
      </c>
      <c r="J3" s="7">
        <f>aug!$B$14</f>
        <v>9.4799999999999986</v>
      </c>
      <c r="K3" s="7">
        <f>aug!B$6</f>
        <v>232.36</v>
      </c>
      <c r="L3" s="7">
        <f>aug!C$6</f>
        <v>75.960000000000008</v>
      </c>
      <c r="M3" s="7">
        <f>aug!D$6</f>
        <v>156.37</v>
      </c>
      <c r="N3" s="7">
        <f>aug!E$6</f>
        <v>531.80000000000007</v>
      </c>
      <c r="O3" s="7">
        <f>aug!E17</f>
        <v>94.942815031527374</v>
      </c>
      <c r="P3" s="1">
        <f>aug!C18</f>
        <v>310.10000000000002</v>
      </c>
      <c r="Q3" s="1">
        <f>aug!E18</f>
        <v>19.670000000000002</v>
      </c>
      <c r="R3" s="1"/>
      <c r="S3" s="1" t="s">
        <v>34</v>
      </c>
      <c r="T3" s="1" t="s">
        <v>40</v>
      </c>
      <c r="U3" s="1" t="s">
        <v>34</v>
      </c>
      <c r="V3" s="1" t="s">
        <v>40</v>
      </c>
      <c r="W3" s="15"/>
      <c r="X3" s="15">
        <v>0.35937000000000002</v>
      </c>
      <c r="Y3" s="15"/>
      <c r="Z3" s="15" t="s">
        <v>62</v>
      </c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33.75" customHeight="1" x14ac:dyDescent="0.2">
      <c r="A4" s="51" t="s">
        <v>78</v>
      </c>
      <c r="B4" s="76">
        <v>653.69000000000005</v>
      </c>
      <c r="C4" s="76">
        <v>222.84</v>
      </c>
      <c r="D4" s="78">
        <v>1033.96</v>
      </c>
      <c r="E4" s="78">
        <v>1988.89</v>
      </c>
      <c r="F4" s="1">
        <f t="shared" ref="F4:F14" si="0">G4-(M4+N4)</f>
        <v>125.15000000000009</v>
      </c>
      <c r="G4" s="7">
        <f>sept!$C$16</f>
        <v>785.66</v>
      </c>
      <c r="H4" s="7">
        <f>sept!$E$15</f>
        <v>110.23</v>
      </c>
      <c r="I4" s="1" t="s">
        <v>22</v>
      </c>
      <c r="J4" s="7">
        <f>sept!$B$14</f>
        <v>9.7899999999999991</v>
      </c>
      <c r="K4" s="7">
        <f>sept!B$6</f>
        <v>102.44</v>
      </c>
      <c r="L4" s="7">
        <f>sept!C$6</f>
        <v>50.960000000000008</v>
      </c>
      <c r="M4" s="7">
        <f>sept!D$6</f>
        <v>211.60000000000002</v>
      </c>
      <c r="N4" s="7">
        <f>sept!E$6</f>
        <v>448.90999999999985</v>
      </c>
      <c r="O4" s="7">
        <f>sept!E17</f>
        <v>103.52157972196643</v>
      </c>
      <c r="P4" s="1">
        <f>sept!C18</f>
        <v>72.62</v>
      </c>
      <c r="Q4" s="1">
        <f>sept!E18</f>
        <v>0</v>
      </c>
      <c r="R4" s="1" t="s">
        <v>21</v>
      </c>
      <c r="S4" s="7">
        <f>J3</f>
        <v>9.4799999999999986</v>
      </c>
      <c r="T4" s="1">
        <v>10.510000000000218</v>
      </c>
      <c r="U4" s="7">
        <f>aug!$D$13</f>
        <v>27.84</v>
      </c>
      <c r="V4" s="7">
        <v>2.9</v>
      </c>
      <c r="W4" s="15"/>
      <c r="X4" s="15" t="s">
        <v>56</v>
      </c>
      <c r="Y4" s="15" t="s">
        <v>58</v>
      </c>
      <c r="Z4" s="15" t="s">
        <v>63</v>
      </c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1:37" ht="14.45" customHeight="1" x14ac:dyDescent="0.2">
      <c r="A5" s="52">
        <v>0</v>
      </c>
      <c r="B5" s="77"/>
      <c r="C5" s="77"/>
      <c r="D5" s="79"/>
      <c r="E5" s="79"/>
      <c r="F5" s="1">
        <f t="shared" si="0"/>
        <v>27.569999999999823</v>
      </c>
      <c r="G5" s="7">
        <f>okt!$C$16</f>
        <v>413</v>
      </c>
      <c r="H5" s="7">
        <f>okt!$E$15</f>
        <v>56.13</v>
      </c>
      <c r="I5" s="1" t="s">
        <v>23</v>
      </c>
      <c r="J5" s="7">
        <f>okt!$B$14</f>
        <v>23.130000000000003</v>
      </c>
      <c r="K5" s="7">
        <f>okt!B$6</f>
        <v>42.590000000000032</v>
      </c>
      <c r="L5" s="7">
        <f>okt!C$6</f>
        <v>42.009999999999991</v>
      </c>
      <c r="M5" s="7">
        <f>okt!D$6</f>
        <v>138.34000000000003</v>
      </c>
      <c r="N5" s="7">
        <f>okt!E$6</f>
        <v>247.09000000000015</v>
      </c>
      <c r="O5" s="7">
        <f>okt!E17</f>
        <v>106.86883248129374</v>
      </c>
      <c r="P5" s="1">
        <f>C18</f>
        <v>0</v>
      </c>
      <c r="Q5" s="1">
        <f>E18</f>
        <v>0</v>
      </c>
      <c r="R5" s="1" t="s">
        <v>22</v>
      </c>
      <c r="S5" s="7">
        <f t="shared" ref="S5:S6" si="1">J4</f>
        <v>9.7899999999999991</v>
      </c>
      <c r="T5" s="1">
        <v>6.4500000000007276</v>
      </c>
      <c r="U5" s="7">
        <f>sept!$D$13</f>
        <v>27.2</v>
      </c>
      <c r="V5" s="7">
        <v>93.36</v>
      </c>
      <c r="W5" s="15"/>
      <c r="X5" s="15" t="s">
        <v>57</v>
      </c>
      <c r="Y5" s="15" t="s">
        <v>59</v>
      </c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</row>
    <row r="6" spans="1:37" ht="15.75" thickBot="1" x14ac:dyDescent="0.25">
      <c r="A6" s="3" t="s">
        <v>4</v>
      </c>
      <c r="B6" s="14">
        <f>IF(B$4-B$3&lt;0,0,B$4-B$3)</f>
        <v>42.590000000000032</v>
      </c>
      <c r="C6" s="14">
        <f t="shared" ref="C6:E6" si="2">IF(C$4-C$3&lt;0,0,C$4-C$3)</f>
        <v>42.009999999999991</v>
      </c>
      <c r="D6" s="14">
        <f t="shared" si="2"/>
        <v>138.34000000000003</v>
      </c>
      <c r="E6" s="14">
        <f t="shared" si="2"/>
        <v>247.09000000000015</v>
      </c>
      <c r="F6" s="1">
        <f t="shared" si="0"/>
        <v>0</v>
      </c>
      <c r="G6" s="7"/>
      <c r="H6" s="7"/>
      <c r="I6" s="1" t="s">
        <v>24</v>
      </c>
      <c r="J6" s="7"/>
      <c r="K6" s="7"/>
      <c r="L6" s="7"/>
      <c r="M6" s="7"/>
      <c r="N6" s="7"/>
      <c r="O6" s="7"/>
      <c r="P6" s="1"/>
      <c r="Q6" s="1"/>
      <c r="R6" s="1" t="s">
        <v>23</v>
      </c>
      <c r="S6" s="7">
        <f t="shared" si="1"/>
        <v>23.130000000000003</v>
      </c>
      <c r="T6" s="1">
        <v>35.569999999999709</v>
      </c>
      <c r="U6" s="7">
        <f>okt!$D$13</f>
        <v>144.4</v>
      </c>
      <c r="V6" s="7">
        <v>134</v>
      </c>
      <c r="W6" s="15" t="s">
        <v>21</v>
      </c>
      <c r="X6" s="11">
        <f>$X$3*P3</f>
        <v>111.44063700000001</v>
      </c>
      <c r="Y6" s="11">
        <f>aug!Y6</f>
        <v>12.57</v>
      </c>
      <c r="Z6" s="11">
        <f>aug!Z6</f>
        <v>1517</v>
      </c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 spans="1:37" ht="15.6" customHeight="1" x14ac:dyDescent="0.2">
      <c r="A7" s="3" t="s">
        <v>5</v>
      </c>
      <c r="B7" s="4"/>
      <c r="C7" s="5">
        <f>B6+C6</f>
        <v>84.600000000000023</v>
      </c>
      <c r="D7" s="4"/>
      <c r="E7" s="5">
        <f>D6+E6</f>
        <v>385.43000000000018</v>
      </c>
      <c r="F7" s="1">
        <f t="shared" si="0"/>
        <v>0</v>
      </c>
      <c r="G7" s="7"/>
      <c r="H7" s="7"/>
      <c r="I7" s="1" t="s">
        <v>25</v>
      </c>
      <c r="J7" s="7"/>
      <c r="K7" s="7"/>
      <c r="L7" s="7"/>
      <c r="M7" s="7"/>
      <c r="N7" s="7"/>
      <c r="O7" s="7"/>
      <c r="P7" s="1"/>
      <c r="Q7" s="1"/>
      <c r="R7" s="1" t="s">
        <v>24</v>
      </c>
      <c r="S7" s="7"/>
      <c r="T7" s="1"/>
      <c r="U7" s="7"/>
      <c r="V7" s="7"/>
      <c r="W7" s="15" t="s">
        <v>22</v>
      </c>
      <c r="X7" s="11">
        <f t="shared" ref="X7:X17" si="3">$X$3*P4</f>
        <v>26.097449400000002</v>
      </c>
      <c r="Y7" s="11">
        <f>sept!Y7</f>
        <v>0</v>
      </c>
      <c r="Z7" s="11">
        <f>sept!Z7</f>
        <v>165</v>
      </c>
      <c r="AA7" s="70"/>
      <c r="AB7" s="70"/>
      <c r="AC7" s="15"/>
      <c r="AD7" s="15"/>
      <c r="AE7" s="15"/>
      <c r="AF7" s="15"/>
      <c r="AG7" s="15"/>
      <c r="AH7" s="15"/>
      <c r="AI7" s="15"/>
      <c r="AJ7" s="15"/>
      <c r="AK7" s="15"/>
    </row>
    <row r="8" spans="1:37" ht="15.6" customHeight="1" x14ac:dyDescent="0.2">
      <c r="A8" s="3" t="s">
        <v>6</v>
      </c>
      <c r="B8" s="4"/>
      <c r="C8" s="4"/>
      <c r="D8" s="5">
        <f>C7-E7</f>
        <v>-300.83000000000015</v>
      </c>
      <c r="E8" s="4"/>
      <c r="F8" s="1">
        <f t="shared" si="0"/>
        <v>0</v>
      </c>
      <c r="G8" s="7"/>
      <c r="H8" s="7"/>
      <c r="I8" s="1" t="s">
        <v>26</v>
      </c>
      <c r="J8" s="7"/>
      <c r="K8" s="7"/>
      <c r="L8" s="7"/>
      <c r="M8" s="7"/>
      <c r="N8" s="7"/>
      <c r="O8" s="7"/>
      <c r="P8" s="1"/>
      <c r="Q8" s="1"/>
      <c r="R8" s="1" t="s">
        <v>25</v>
      </c>
      <c r="S8" s="7"/>
      <c r="T8" s="1"/>
      <c r="U8" s="7"/>
      <c r="V8" s="7"/>
      <c r="W8" s="15" t="s">
        <v>23</v>
      </c>
      <c r="X8" s="11">
        <f t="shared" si="3"/>
        <v>0</v>
      </c>
      <c r="Y8" s="11"/>
      <c r="Z8" s="11">
        <v>16</v>
      </c>
      <c r="AA8" s="71"/>
      <c r="AB8" s="71"/>
      <c r="AC8" s="15"/>
      <c r="AD8" s="15"/>
      <c r="AE8" s="15"/>
      <c r="AF8" s="15"/>
      <c r="AG8" s="15"/>
      <c r="AH8" s="15"/>
      <c r="AI8" s="15"/>
      <c r="AJ8" s="15"/>
      <c r="AK8" s="15"/>
    </row>
    <row r="9" spans="1:37" x14ac:dyDescent="0.2">
      <c r="A9" s="3"/>
      <c r="B9" s="4"/>
      <c r="C9" s="4"/>
      <c r="D9" s="4"/>
      <c r="E9" s="4"/>
      <c r="F9" s="1">
        <f t="shared" si="0"/>
        <v>0</v>
      </c>
      <c r="G9" s="7"/>
      <c r="H9" s="7"/>
      <c r="I9" s="1" t="s">
        <v>27</v>
      </c>
      <c r="J9" s="7"/>
      <c r="K9" s="7"/>
      <c r="L9" s="7"/>
      <c r="M9" s="7"/>
      <c r="N9" s="7"/>
      <c r="O9" s="7"/>
      <c r="P9" s="1"/>
      <c r="Q9" s="1"/>
      <c r="R9" s="1" t="s">
        <v>26</v>
      </c>
      <c r="S9" s="7"/>
      <c r="T9" s="1"/>
      <c r="U9" s="7"/>
      <c r="V9" s="7"/>
      <c r="W9" s="15" t="s">
        <v>24</v>
      </c>
      <c r="X9" s="11">
        <f t="shared" si="3"/>
        <v>0</v>
      </c>
      <c r="Y9" s="11"/>
      <c r="Z9" s="11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</row>
    <row r="10" spans="1:37" x14ac:dyDescent="0.2">
      <c r="A10" s="3"/>
      <c r="B10" s="4"/>
      <c r="C10" s="4" t="s">
        <v>7</v>
      </c>
      <c r="D10" s="4"/>
      <c r="E10" s="4"/>
      <c r="F10" s="1">
        <f t="shared" si="0"/>
        <v>0</v>
      </c>
      <c r="G10" s="7"/>
      <c r="H10" s="7"/>
      <c r="I10" s="1" t="s">
        <v>28</v>
      </c>
      <c r="J10" s="7"/>
      <c r="K10" s="7"/>
      <c r="L10" s="7"/>
      <c r="M10" s="7"/>
      <c r="N10" s="7"/>
      <c r="O10" s="7"/>
      <c r="P10" s="1"/>
      <c r="Q10" s="1"/>
      <c r="R10" s="1" t="s">
        <v>27</v>
      </c>
      <c r="S10" s="7"/>
      <c r="T10" s="1"/>
      <c r="U10" s="7"/>
      <c r="V10" s="7"/>
      <c r="W10" s="15" t="s">
        <v>25</v>
      </c>
      <c r="X10" s="11">
        <f t="shared" si="3"/>
        <v>0</v>
      </c>
      <c r="Y10" s="11"/>
      <c r="Z10" s="11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</row>
    <row r="11" spans="1:37" ht="15.75" thickBot="1" x14ac:dyDescent="0.25">
      <c r="A11" s="3"/>
      <c r="B11" s="5">
        <f>sept!B12</f>
        <v>33.94</v>
      </c>
      <c r="C11" s="4"/>
      <c r="D11" s="4" t="s">
        <v>47</v>
      </c>
      <c r="E11" s="4" t="s">
        <v>47</v>
      </c>
      <c r="F11" s="1">
        <f t="shared" si="0"/>
        <v>0</v>
      </c>
      <c r="G11" s="7"/>
      <c r="H11" s="7"/>
      <c r="I11" s="1" t="s">
        <v>29</v>
      </c>
      <c r="J11" s="7"/>
      <c r="K11" s="7"/>
      <c r="L11" s="7"/>
      <c r="M11" s="7"/>
      <c r="N11" s="7"/>
      <c r="O11" s="7"/>
      <c r="P11" s="1"/>
      <c r="Q11" s="1"/>
      <c r="R11" s="1" t="s">
        <v>28</v>
      </c>
      <c r="S11" s="7"/>
      <c r="T11" s="1"/>
      <c r="U11" s="7"/>
      <c r="V11" s="7"/>
      <c r="W11" s="15" t="s">
        <v>26</v>
      </c>
      <c r="X11" s="11">
        <f t="shared" si="3"/>
        <v>0</v>
      </c>
      <c r="Y11" s="11"/>
      <c r="Z11" s="11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</row>
    <row r="12" spans="1:37" ht="15.6" customHeight="1" x14ac:dyDescent="0.2">
      <c r="A12" s="53" t="s">
        <v>78</v>
      </c>
      <c r="B12" s="76">
        <v>57.07</v>
      </c>
      <c r="C12" s="4" t="s">
        <v>7</v>
      </c>
      <c r="D12" s="4" t="s">
        <v>34</v>
      </c>
      <c r="E12" s="4" t="s">
        <v>40</v>
      </c>
      <c r="F12" s="1">
        <f t="shared" si="0"/>
        <v>0</v>
      </c>
      <c r="G12" s="7"/>
      <c r="H12" s="7"/>
      <c r="I12" s="1" t="s">
        <v>30</v>
      </c>
      <c r="J12" s="7"/>
      <c r="K12" s="7"/>
      <c r="L12" s="7"/>
      <c r="M12" s="7"/>
      <c r="N12" s="7"/>
      <c r="O12" s="7"/>
      <c r="P12" s="1"/>
      <c r="Q12" s="1"/>
      <c r="R12" s="1" t="s">
        <v>29</v>
      </c>
      <c r="S12" s="7"/>
      <c r="T12" s="1"/>
      <c r="U12" s="7"/>
      <c r="V12" s="7"/>
      <c r="W12" s="15" t="s">
        <v>27</v>
      </c>
      <c r="X12" s="11">
        <f t="shared" si="3"/>
        <v>0</v>
      </c>
      <c r="Y12" s="11"/>
      <c r="Z12" s="11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</row>
    <row r="13" spans="1:37" ht="15.6" customHeight="1" x14ac:dyDescent="0.2">
      <c r="A13" s="54">
        <v>0</v>
      </c>
      <c r="B13" s="77"/>
      <c r="C13" s="4" t="s">
        <v>40</v>
      </c>
      <c r="D13" s="17">
        <v>144.4</v>
      </c>
      <c r="E13" s="5">
        <f>V6</f>
        <v>134</v>
      </c>
      <c r="F13" s="1">
        <f t="shared" si="0"/>
        <v>0</v>
      </c>
      <c r="G13" s="7"/>
      <c r="H13" s="7"/>
      <c r="I13" s="1" t="s">
        <v>31</v>
      </c>
      <c r="J13" s="7"/>
      <c r="K13" s="7"/>
      <c r="L13" s="7"/>
      <c r="M13" s="7"/>
      <c r="N13" s="7"/>
      <c r="O13" s="7"/>
      <c r="P13" s="1"/>
      <c r="Q13" s="1"/>
      <c r="R13" s="1" t="s">
        <v>30</v>
      </c>
      <c r="S13" s="7"/>
      <c r="T13" s="1"/>
      <c r="U13" s="7"/>
      <c r="V13" s="7"/>
      <c r="W13" s="15" t="s">
        <v>28</v>
      </c>
      <c r="X13" s="11">
        <f t="shared" si="3"/>
        <v>0</v>
      </c>
      <c r="Y13" s="11"/>
      <c r="Z13" s="11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</row>
    <row r="14" spans="1:37" x14ac:dyDescent="0.2">
      <c r="A14" s="3" t="s">
        <v>4</v>
      </c>
      <c r="B14" s="14">
        <f>IF(B$12-B$11&lt;0,0,B$12-B$11)</f>
        <v>23.130000000000003</v>
      </c>
      <c r="C14" s="4">
        <f>T6</f>
        <v>35.569999999999709</v>
      </c>
      <c r="D14" s="4" t="s">
        <v>49</v>
      </c>
      <c r="E14" s="4" t="s">
        <v>48</v>
      </c>
      <c r="F14" s="1">
        <f t="shared" si="0"/>
        <v>0</v>
      </c>
      <c r="G14" s="7"/>
      <c r="H14" s="7"/>
      <c r="I14" s="1" t="s">
        <v>32</v>
      </c>
      <c r="J14" s="7"/>
      <c r="K14" s="7"/>
      <c r="L14" s="7"/>
      <c r="M14" s="7"/>
      <c r="N14" s="7"/>
      <c r="O14" s="7"/>
      <c r="P14" s="1"/>
      <c r="Q14" s="1"/>
      <c r="R14" s="1" t="s">
        <v>31</v>
      </c>
      <c r="S14" s="7"/>
      <c r="T14" s="1"/>
      <c r="U14" s="7"/>
      <c r="V14" s="7"/>
      <c r="W14" s="15" t="s">
        <v>29</v>
      </c>
      <c r="X14" s="11">
        <f t="shared" si="3"/>
        <v>0</v>
      </c>
      <c r="Y14" s="11"/>
      <c r="Z14" s="11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</row>
    <row r="15" spans="1:37" x14ac:dyDescent="0.2">
      <c r="A15" s="3"/>
      <c r="B15" s="4"/>
      <c r="C15" s="4"/>
      <c r="D15" s="4" t="s">
        <v>10</v>
      </c>
      <c r="E15" s="17">
        <v>56.13</v>
      </c>
      <c r="F15" s="1">
        <f>SUM(F3:F14)</f>
        <v>333.74999999999989</v>
      </c>
      <c r="G15" s="7">
        <f>SUM(G3:G14)</f>
        <v>2067.86</v>
      </c>
      <c r="H15" s="7">
        <f>SUM(H3:H14)</f>
        <v>299.33</v>
      </c>
      <c r="I15" s="1" t="s">
        <v>33</v>
      </c>
      <c r="J15" s="7">
        <f>SUM(J3:J14)</f>
        <v>42.4</v>
      </c>
      <c r="K15" s="7">
        <f t="shared" ref="K15:N15" si="4">SUM(K3:K14)</f>
        <v>377.39000000000004</v>
      </c>
      <c r="L15" s="7">
        <f t="shared" si="4"/>
        <v>168.93</v>
      </c>
      <c r="M15" s="7">
        <f t="shared" si="4"/>
        <v>506.31000000000006</v>
      </c>
      <c r="N15" s="7">
        <f t="shared" si="4"/>
        <v>1227.8000000000002</v>
      </c>
      <c r="O15" s="7">
        <f>G15/H15%/((20*395*85%/1000)*85%)</f>
        <v>121.03359804821166</v>
      </c>
      <c r="P15" s="1">
        <f>SUM(P3:P14)</f>
        <v>382.72</v>
      </c>
      <c r="Q15" s="1">
        <f>SUM(Q3:Q14)</f>
        <v>19.670000000000002</v>
      </c>
      <c r="R15" s="1" t="s">
        <v>32</v>
      </c>
      <c r="S15" s="7"/>
      <c r="T15" s="1"/>
      <c r="U15" s="7"/>
      <c r="V15" s="7"/>
      <c r="W15" s="15" t="s">
        <v>30</v>
      </c>
      <c r="X15" s="11">
        <f t="shared" si="3"/>
        <v>0</v>
      </c>
      <c r="Y15" s="11"/>
      <c r="Z15" s="11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</row>
    <row r="16" spans="1:37" x14ac:dyDescent="0.2">
      <c r="A16" s="3" t="s">
        <v>18</v>
      </c>
      <c r="B16" s="4" t="s">
        <v>8</v>
      </c>
      <c r="C16" s="17">
        <v>413</v>
      </c>
      <c r="D16" s="4">
        <v>6.8849999999999998</v>
      </c>
      <c r="E16" s="35">
        <f>E15*D16</f>
        <v>386.45505000000003</v>
      </c>
      <c r="I16" s="4" t="s">
        <v>12</v>
      </c>
      <c r="J16" s="4" t="s">
        <v>13</v>
      </c>
      <c r="K16" s="4" t="s">
        <v>14</v>
      </c>
      <c r="L16" s="4" t="s">
        <v>15</v>
      </c>
      <c r="M16" s="4" t="s">
        <v>16</v>
      </c>
      <c r="N16" s="4" t="s">
        <v>17</v>
      </c>
      <c r="R16" s="1" t="s">
        <v>33</v>
      </c>
      <c r="S16" s="11">
        <f>SUM(S4:S15)</f>
        <v>42.4</v>
      </c>
      <c r="T16" s="11">
        <f t="shared" ref="T16:V16" si="5">SUM(T4:T15)</f>
        <v>52.530000000000655</v>
      </c>
      <c r="U16" s="11">
        <f t="shared" si="5"/>
        <v>199.44</v>
      </c>
      <c r="V16" s="11">
        <f t="shared" si="5"/>
        <v>230.26</v>
      </c>
      <c r="W16" s="15" t="s">
        <v>31</v>
      </c>
      <c r="X16" s="11">
        <f t="shared" si="3"/>
        <v>0</v>
      </c>
      <c r="Y16" s="11"/>
      <c r="Z16" s="11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</row>
    <row r="17" spans="1:37" x14ac:dyDescent="0.2">
      <c r="A17" s="3"/>
      <c r="B17" s="4" t="s">
        <v>9</v>
      </c>
      <c r="C17" s="17"/>
      <c r="D17" s="4" t="s">
        <v>11</v>
      </c>
      <c r="E17" s="35">
        <f>C16/E16%</f>
        <v>106.86883248129374</v>
      </c>
      <c r="I17" s="5">
        <f>K15*100/($K$15+$L$15)</f>
        <v>69.07856201493631</v>
      </c>
      <c r="J17" s="5">
        <f t="shared" ref="J17:L17" si="6">L15*100/($K$15+$L$15)</f>
        <v>30.921437985063697</v>
      </c>
      <c r="K17" s="5">
        <f t="shared" si="6"/>
        <v>92.67645336066775</v>
      </c>
      <c r="L17" s="5">
        <f t="shared" si="6"/>
        <v>224.74007907453509</v>
      </c>
      <c r="M17" s="4">
        <v>100</v>
      </c>
      <c r="N17" s="2">
        <f>(M15+N15)*100/(K15+L15)</f>
        <v>317.41653243520278</v>
      </c>
      <c r="W17" s="15" t="s">
        <v>32</v>
      </c>
      <c r="X17" s="11">
        <f t="shared" si="3"/>
        <v>0</v>
      </c>
      <c r="Y17" s="11"/>
      <c r="Z17" s="11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</row>
    <row r="18" spans="1:37" x14ac:dyDescent="0.2">
      <c r="A18" s="3" t="s">
        <v>53</v>
      </c>
      <c r="B18" s="4" t="s">
        <v>51</v>
      </c>
      <c r="C18" s="17">
        <v>0</v>
      </c>
      <c r="D18" s="4" t="s">
        <v>54</v>
      </c>
      <c r="E18" s="17">
        <v>0</v>
      </c>
      <c r="S18" t="s">
        <v>37</v>
      </c>
      <c r="W18" s="15" t="s">
        <v>33</v>
      </c>
      <c r="X18" s="11">
        <f>SUM(X6:X17)</f>
        <v>137.5380864</v>
      </c>
      <c r="Y18" s="11">
        <f>SUM(Y6:Y17)</f>
        <v>12.57</v>
      </c>
      <c r="Z18" s="11">
        <f>SUM(Z6:Z17)</f>
        <v>1698</v>
      </c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</row>
    <row r="19" spans="1:37" x14ac:dyDescent="0.2">
      <c r="A19" s="4" t="s">
        <v>12</v>
      </c>
      <c r="B19" s="4" t="s">
        <v>13</v>
      </c>
      <c r="C19" s="4" t="s">
        <v>14</v>
      </c>
      <c r="D19" s="4" t="s">
        <v>15</v>
      </c>
      <c r="E19" s="4" t="s">
        <v>16</v>
      </c>
      <c r="F19" s="8" t="s">
        <v>35</v>
      </c>
      <c r="R19" s="1"/>
      <c r="S19" s="1" t="s">
        <v>41</v>
      </c>
      <c r="T19" s="1" t="s">
        <v>42</v>
      </c>
      <c r="U19" s="1" t="s">
        <v>44</v>
      </c>
      <c r="V19" s="1" t="s">
        <v>43</v>
      </c>
      <c r="W19" s="15"/>
      <c r="X19" s="11" t="s">
        <v>50</v>
      </c>
      <c r="Y19" s="11"/>
      <c r="Z19" s="11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</row>
    <row r="20" spans="1:37" x14ac:dyDescent="0.2">
      <c r="A20" s="5">
        <f>B6*100/$C$7</f>
        <v>50.34278959810878</v>
      </c>
      <c r="B20" s="5">
        <f t="shared" ref="B20:D20" si="7">C6*100/$C$7</f>
        <v>49.657210401891227</v>
      </c>
      <c r="C20" s="5">
        <f t="shared" si="7"/>
        <v>163.5224586288416</v>
      </c>
      <c r="D20" s="5">
        <f t="shared" si="7"/>
        <v>292.06855791962187</v>
      </c>
      <c r="E20" s="4">
        <v>100</v>
      </c>
      <c r="F20" s="9">
        <f>C20+D20</f>
        <v>455.59101654846347</v>
      </c>
      <c r="R20" s="1" t="s">
        <v>21</v>
      </c>
      <c r="S20" s="7">
        <f>K3+L3</f>
        <v>308.32000000000005</v>
      </c>
      <c r="T20" s="10">
        <v>402</v>
      </c>
      <c r="U20" s="7">
        <f>M3+N3</f>
        <v>688.17000000000007</v>
      </c>
      <c r="V20" s="10">
        <v>373</v>
      </c>
      <c r="W20" s="15" t="s">
        <v>33</v>
      </c>
      <c r="X20" t="s">
        <v>9</v>
      </c>
      <c r="Y20" s="11">
        <f>X18+Y18</f>
        <v>150.10808639999999</v>
      </c>
      <c r="Z20" s="11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</row>
    <row r="21" spans="1:37" x14ac:dyDescent="0.2">
      <c r="A21" s="3"/>
      <c r="B21" s="4"/>
      <c r="C21" s="4"/>
      <c r="D21" s="4"/>
      <c r="E21" s="4"/>
      <c r="R21" s="1" t="s">
        <v>22</v>
      </c>
      <c r="S21" s="7">
        <f t="shared" ref="S21:S22" si="8">K4+L4</f>
        <v>153.4</v>
      </c>
      <c r="T21" s="10">
        <v>244</v>
      </c>
      <c r="U21" s="7">
        <f t="shared" ref="U21:U22" si="9">M4+N4</f>
        <v>660.50999999999988</v>
      </c>
      <c r="V21" s="10">
        <v>270</v>
      </c>
      <c r="W21" s="15"/>
      <c r="X21" s="15" t="s">
        <v>75</v>
      </c>
      <c r="Y21" s="15">
        <f>Y20/Z18</f>
        <v>8.8402877738515892E-2</v>
      </c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</row>
    <row r="22" spans="1:37" x14ac:dyDescent="0.2">
      <c r="A22" s="3"/>
      <c r="B22" s="4"/>
      <c r="C22" s="4"/>
      <c r="D22" s="4"/>
      <c r="E22" s="4"/>
      <c r="R22" s="1" t="s">
        <v>23</v>
      </c>
      <c r="S22" s="7">
        <f t="shared" si="8"/>
        <v>84.600000000000023</v>
      </c>
      <c r="T22" s="10">
        <v>108</v>
      </c>
      <c r="U22" s="7">
        <f t="shared" si="9"/>
        <v>385.43000000000018</v>
      </c>
      <c r="V22" s="10">
        <v>221</v>
      </c>
    </row>
    <row r="23" spans="1:37" x14ac:dyDescent="0.2">
      <c r="A23" s="3"/>
      <c r="B23" s="4"/>
      <c r="C23" s="4"/>
      <c r="D23" s="4"/>
      <c r="E23" s="4"/>
      <c r="R23" s="1" t="s">
        <v>24</v>
      </c>
      <c r="S23" s="7"/>
      <c r="T23" s="10"/>
      <c r="U23" s="7"/>
      <c r="V23" s="10"/>
    </row>
    <row r="24" spans="1:37" x14ac:dyDescent="0.2">
      <c r="A24" s="3"/>
      <c r="B24" s="4"/>
      <c r="C24" s="4"/>
      <c r="D24" s="4"/>
      <c r="E24" s="4"/>
      <c r="R24" s="1" t="s">
        <v>25</v>
      </c>
      <c r="S24" s="7"/>
      <c r="T24" s="10"/>
      <c r="U24" s="7"/>
      <c r="V24" s="10"/>
    </row>
    <row r="25" spans="1:37" x14ac:dyDescent="0.2">
      <c r="A25" s="3"/>
      <c r="B25" s="4"/>
      <c r="C25" s="4"/>
      <c r="D25" s="4"/>
      <c r="E25" s="4"/>
      <c r="R25" s="1" t="s">
        <v>26</v>
      </c>
      <c r="S25" s="7"/>
      <c r="T25" s="10"/>
      <c r="U25" s="7"/>
      <c r="V25" s="10"/>
    </row>
    <row r="26" spans="1:37" x14ac:dyDescent="0.2">
      <c r="A26" s="3"/>
      <c r="B26" s="4"/>
      <c r="C26" s="4"/>
      <c r="D26" s="4"/>
      <c r="E26" s="4"/>
      <c r="R26" s="1" t="s">
        <v>27</v>
      </c>
      <c r="S26" s="7"/>
      <c r="T26" s="10"/>
      <c r="U26" s="7"/>
      <c r="V26" s="10"/>
    </row>
    <row r="27" spans="1:37" x14ac:dyDescent="0.2">
      <c r="A27" s="3"/>
      <c r="B27" s="4"/>
      <c r="C27" s="4"/>
      <c r="D27" s="4"/>
      <c r="E27" s="4"/>
      <c r="R27" s="1" t="s">
        <v>28</v>
      </c>
      <c r="S27" s="7"/>
      <c r="T27" s="10"/>
      <c r="U27" s="7"/>
      <c r="V27" s="10"/>
    </row>
    <row r="28" spans="1:37" x14ac:dyDescent="0.2">
      <c r="A28" s="3"/>
      <c r="B28" s="4"/>
      <c r="C28" s="4"/>
      <c r="D28" s="4"/>
      <c r="E28" s="4"/>
      <c r="R28" s="1" t="s">
        <v>29</v>
      </c>
      <c r="S28" s="7"/>
      <c r="T28" s="10"/>
      <c r="U28" s="7"/>
      <c r="V28" s="10"/>
    </row>
    <row r="29" spans="1:37" x14ac:dyDescent="0.2">
      <c r="A29" s="3"/>
      <c r="B29" s="4"/>
      <c r="C29" s="4"/>
      <c r="D29" s="4"/>
      <c r="E29" s="4"/>
      <c r="I29" s="7"/>
      <c r="R29" s="1" t="s">
        <v>30</v>
      </c>
      <c r="S29" s="7"/>
      <c r="T29" s="10"/>
      <c r="U29" s="7"/>
      <c r="V29" s="10"/>
      <c r="AD29" s="2"/>
    </row>
    <row r="30" spans="1:37" x14ac:dyDescent="0.2">
      <c r="A30" s="4"/>
      <c r="B30" s="4"/>
      <c r="C30" s="4"/>
      <c r="D30" s="4"/>
      <c r="E30" s="4"/>
      <c r="G30" s="4"/>
      <c r="H30" s="4"/>
      <c r="I30" s="4"/>
      <c r="J30" s="4"/>
      <c r="K30" s="4"/>
      <c r="R30" s="1" t="s">
        <v>31</v>
      </c>
      <c r="S30" s="7"/>
      <c r="T30" s="10"/>
      <c r="U30" s="7"/>
      <c r="V30" s="10"/>
    </row>
    <row r="31" spans="1:37" x14ac:dyDescent="0.2">
      <c r="A31" s="5"/>
      <c r="B31" s="5"/>
      <c r="C31" s="4"/>
      <c r="D31" s="4"/>
      <c r="E31" s="4"/>
      <c r="K31" s="1"/>
      <c r="R31" s="1" t="s">
        <v>32</v>
      </c>
      <c r="S31" s="7"/>
      <c r="T31" s="10"/>
      <c r="U31" s="7"/>
      <c r="V31" s="10"/>
    </row>
    <row r="32" spans="1:37" x14ac:dyDescent="0.2">
      <c r="A32" s="3"/>
      <c r="B32" s="4"/>
      <c r="C32" s="4"/>
      <c r="D32" s="4"/>
      <c r="E32" s="4"/>
      <c r="H32" s="7"/>
      <c r="J32" s="7"/>
      <c r="R32" s="1" t="s">
        <v>33</v>
      </c>
      <c r="S32" s="7">
        <f>SUM(S20:S31)</f>
        <v>546.32000000000005</v>
      </c>
      <c r="T32" s="7">
        <f t="shared" ref="T32:V32" si="10">SUM(T20:T31)</f>
        <v>754</v>
      </c>
      <c r="U32" s="7">
        <f t="shared" si="10"/>
        <v>1734.1100000000001</v>
      </c>
      <c r="V32" s="7">
        <f t="shared" si="10"/>
        <v>864</v>
      </c>
      <c r="AD32" s="2"/>
    </row>
    <row r="33" spans="1:28" x14ac:dyDescent="0.2">
      <c r="A33" s="3"/>
      <c r="B33" s="4"/>
      <c r="C33" s="4"/>
      <c r="D33" s="4"/>
      <c r="E33" s="4"/>
    </row>
    <row r="34" spans="1:28" x14ac:dyDescent="0.2">
      <c r="A34" s="3"/>
      <c r="B34" s="4"/>
      <c r="C34" s="4"/>
      <c r="D34" s="4"/>
      <c r="E34" s="4"/>
    </row>
    <row r="35" spans="1:28" x14ac:dyDescent="0.2">
      <c r="A35" s="3"/>
      <c r="B35" s="4"/>
      <c r="C35" s="5"/>
      <c r="D35" s="4"/>
      <c r="E35" s="4"/>
      <c r="R35" s="41" t="s">
        <v>67</v>
      </c>
      <c r="S35" s="41"/>
      <c r="T35" s="41"/>
      <c r="U35" s="42"/>
      <c r="V35" s="42"/>
    </row>
    <row r="36" spans="1:28" x14ac:dyDescent="0.2">
      <c r="A36" s="3"/>
      <c r="B36" s="4"/>
      <c r="C36" s="4"/>
      <c r="D36" s="4"/>
      <c r="E36" s="4"/>
      <c r="R36" s="41">
        <v>0.35937000000000002</v>
      </c>
      <c r="S36" s="41"/>
      <c r="T36" s="41" t="s">
        <v>68</v>
      </c>
      <c r="U36" s="42" t="s">
        <v>69</v>
      </c>
      <c r="V36" s="42" t="s">
        <v>70</v>
      </c>
    </row>
    <row r="37" spans="1:28" x14ac:dyDescent="0.2">
      <c r="A37" s="3"/>
      <c r="B37" s="4"/>
      <c r="C37" s="4"/>
      <c r="D37" s="4"/>
      <c r="E37" s="4"/>
      <c r="R37" s="41" t="s">
        <v>71</v>
      </c>
      <c r="S37" s="41" t="s">
        <v>66</v>
      </c>
      <c r="T37" s="41" t="s">
        <v>72</v>
      </c>
      <c r="U37" s="42"/>
      <c r="V37" s="42"/>
    </row>
    <row r="38" spans="1:28" x14ac:dyDescent="0.2">
      <c r="A38" s="3"/>
      <c r="B38" s="4"/>
      <c r="C38" s="4"/>
      <c r="D38" s="4"/>
      <c r="E38" s="4"/>
      <c r="R38" s="41">
        <f>F15*R36</f>
        <v>119.93973749999996</v>
      </c>
      <c r="S38" s="41">
        <f>(M15+N15)*R36</f>
        <v>623.18711070000006</v>
      </c>
      <c r="T38" s="41">
        <f>R38+S38</f>
        <v>743.12684820000004</v>
      </c>
      <c r="U38" s="42">
        <v>8250</v>
      </c>
      <c r="V38" s="42">
        <f>U38-T38</f>
        <v>7506.8731518000004</v>
      </c>
      <c r="X38" s="16"/>
    </row>
    <row r="39" spans="1:28" x14ac:dyDescent="0.2">
      <c r="A39" s="3"/>
      <c r="B39" s="4"/>
      <c r="C39" s="4"/>
      <c r="D39" s="4"/>
      <c r="E39" s="4"/>
    </row>
    <row r="40" spans="1:28" x14ac:dyDescent="0.2">
      <c r="A40" s="3"/>
      <c r="B40" s="4"/>
      <c r="C40" s="4"/>
      <c r="D40" s="4"/>
      <c r="E40" s="4"/>
    </row>
    <row r="41" spans="1:28" x14ac:dyDescent="0.2">
      <c r="A41" s="3"/>
      <c r="B41" s="4"/>
      <c r="C41" s="4"/>
      <c r="D41" s="4"/>
      <c r="E41" s="4"/>
      <c r="Z41" s="2"/>
      <c r="AA41" s="2"/>
      <c r="AB41" s="2"/>
    </row>
    <row r="42" spans="1:28" x14ac:dyDescent="0.2">
      <c r="A42" s="3"/>
      <c r="B42" s="4"/>
      <c r="C42" s="4"/>
      <c r="D42" s="4"/>
      <c r="E42" s="4"/>
      <c r="Z42" s="2"/>
      <c r="AA42" s="2"/>
      <c r="AB42" s="2"/>
    </row>
    <row r="43" spans="1:28" x14ac:dyDescent="0.2">
      <c r="A43" s="3"/>
      <c r="B43" s="4"/>
      <c r="C43" s="4"/>
      <c r="D43" s="4"/>
      <c r="E43" s="4"/>
      <c r="Z43" s="2"/>
      <c r="AA43" s="2"/>
      <c r="AB43" s="2"/>
    </row>
    <row r="44" spans="1:28" x14ac:dyDescent="0.2">
      <c r="A44" s="3"/>
      <c r="B44" s="4"/>
      <c r="C44" s="4"/>
      <c r="D44" s="4"/>
      <c r="E44" s="4"/>
      <c r="H44" s="7"/>
      <c r="I44" s="7"/>
      <c r="J44" s="7"/>
      <c r="K44" s="7"/>
      <c r="Z44" s="2"/>
      <c r="AA44" s="2"/>
      <c r="AB44" s="2"/>
    </row>
    <row r="45" spans="1:28" x14ac:dyDescent="0.2">
      <c r="A45" s="3"/>
      <c r="B45" s="4"/>
      <c r="C45" s="4"/>
      <c r="D45" s="4"/>
      <c r="E45" s="4"/>
      <c r="Z45" s="2"/>
      <c r="AA45" s="2"/>
      <c r="AB45" s="2"/>
    </row>
    <row r="46" spans="1:28" x14ac:dyDescent="0.2">
      <c r="A46" s="3"/>
      <c r="B46" s="4"/>
      <c r="C46" s="4"/>
      <c r="D46" s="4"/>
      <c r="E46" s="4"/>
    </row>
    <row r="47" spans="1:28" x14ac:dyDescent="0.2">
      <c r="A47" s="3"/>
      <c r="B47" s="4"/>
      <c r="C47" s="4"/>
      <c r="D47" s="4"/>
      <c r="E47" s="4"/>
    </row>
  </sheetData>
  <mergeCells count="7">
    <mergeCell ref="B12:B13"/>
    <mergeCell ref="AA7:AA8"/>
    <mergeCell ref="AB7:AB8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75E43-ACED-4AFE-BBD0-37ACFB15AA2D}">
  <dimension ref="A1:AL47"/>
  <sheetViews>
    <sheetView topLeftCell="A17" workbookViewId="0">
      <selection activeCell="Y9" sqref="Y9"/>
    </sheetView>
  </sheetViews>
  <sheetFormatPr defaultRowHeight="15" x14ac:dyDescent="0.2"/>
  <cols>
    <col min="1" max="1" width="14.390625" customWidth="1"/>
    <col min="2" max="5" width="16.0078125" style="1" customWidth="1"/>
    <col min="7" max="10" width="7.93359375" style="1" customWidth="1"/>
    <col min="11" max="17" width="7.93359375" customWidth="1"/>
    <col min="19" max="22" width="10.35546875" customWidth="1"/>
    <col min="24" max="37" width="8.875" customWidth="1"/>
  </cols>
  <sheetData>
    <row r="1" spans="1:38" x14ac:dyDescent="0.2">
      <c r="A1" s="3"/>
      <c r="B1" s="4" t="s">
        <v>0</v>
      </c>
      <c r="C1" s="4" t="s">
        <v>0</v>
      </c>
      <c r="D1" s="4" t="s">
        <v>1</v>
      </c>
      <c r="E1" s="4" t="s">
        <v>1</v>
      </c>
      <c r="F1" s="1" t="s">
        <v>61</v>
      </c>
      <c r="G1" s="3" t="s">
        <v>18</v>
      </c>
      <c r="H1" s="4" t="s">
        <v>73</v>
      </c>
      <c r="J1" s="1" t="s">
        <v>19</v>
      </c>
      <c r="K1" s="4" t="s">
        <v>0</v>
      </c>
      <c r="L1" s="4" t="s">
        <v>0</v>
      </c>
      <c r="M1" s="4" t="s">
        <v>1</v>
      </c>
      <c r="N1" s="4" t="s">
        <v>1</v>
      </c>
      <c r="O1" s="1" t="s">
        <v>45</v>
      </c>
      <c r="P1" s="4" t="s">
        <v>50</v>
      </c>
      <c r="Q1" s="4" t="s">
        <v>50</v>
      </c>
      <c r="S1" t="s">
        <v>36</v>
      </c>
      <c r="W1" s="15"/>
      <c r="X1" s="15" t="s">
        <v>60</v>
      </c>
      <c r="Y1" s="15" t="s">
        <v>60</v>
      </c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38" x14ac:dyDescent="0.2">
      <c r="A2" s="3"/>
      <c r="B2" s="4" t="s">
        <v>2</v>
      </c>
      <c r="C2" s="4" t="s">
        <v>3</v>
      </c>
      <c r="D2" s="4" t="s">
        <v>2</v>
      </c>
      <c r="E2" s="4" t="s">
        <v>3</v>
      </c>
      <c r="F2" s="1" t="s">
        <v>4</v>
      </c>
      <c r="G2" s="4" t="s">
        <v>8</v>
      </c>
      <c r="H2" s="4" t="s">
        <v>74</v>
      </c>
      <c r="I2" s="4"/>
      <c r="J2" s="1" t="s">
        <v>20</v>
      </c>
      <c r="K2" s="4" t="s">
        <v>2</v>
      </c>
      <c r="L2" s="4" t="s">
        <v>3</v>
      </c>
      <c r="M2" s="4" t="s">
        <v>2</v>
      </c>
      <c r="N2" s="4" t="s">
        <v>3</v>
      </c>
      <c r="O2" s="1" t="s">
        <v>46</v>
      </c>
      <c r="P2" s="1" t="s">
        <v>55</v>
      </c>
      <c r="Q2" s="4" t="s">
        <v>52</v>
      </c>
      <c r="R2" s="4"/>
      <c r="S2" s="4" t="s">
        <v>38</v>
      </c>
      <c r="T2" s="4" t="s">
        <v>38</v>
      </c>
      <c r="U2" s="4" t="s">
        <v>39</v>
      </c>
      <c r="V2" s="4" t="s">
        <v>39</v>
      </c>
      <c r="W2" s="15"/>
      <c r="X2" s="15" t="s">
        <v>9</v>
      </c>
      <c r="Y2" s="15" t="s">
        <v>9</v>
      </c>
      <c r="Z2" s="15"/>
      <c r="AA2" s="15"/>
      <c r="AB2" s="15"/>
      <c r="AC2" s="15"/>
      <c r="AD2" s="15"/>
      <c r="AE2" s="15"/>
      <c r="AF2" s="24"/>
      <c r="AG2" s="15"/>
      <c r="AH2" s="15"/>
      <c r="AI2" s="15"/>
      <c r="AJ2" s="15"/>
      <c r="AK2" s="15"/>
      <c r="AL2" s="15"/>
    </row>
    <row r="3" spans="1:38" ht="15.75" thickBot="1" x14ac:dyDescent="0.25">
      <c r="A3" s="3" t="str">
        <f>okt!A4</f>
        <v>01 nov. 2023</v>
      </c>
      <c r="B3" s="5">
        <f>okt!$B$4</f>
        <v>653.69000000000005</v>
      </c>
      <c r="C3" s="5">
        <f>okt!$C$4</f>
        <v>222.84</v>
      </c>
      <c r="D3" s="5">
        <f>okt!$D$4</f>
        <v>1033.96</v>
      </c>
      <c r="E3" s="5">
        <f>okt!$E$4</f>
        <v>1988.89</v>
      </c>
      <c r="F3" s="1">
        <f>G3-(M3+N3)</f>
        <v>181.02999999999997</v>
      </c>
      <c r="G3" s="7">
        <f>aug!$C$16</f>
        <v>869.2</v>
      </c>
      <c r="H3" s="7">
        <f>aug!$E$15</f>
        <v>132.97</v>
      </c>
      <c r="I3" s="1" t="s">
        <v>21</v>
      </c>
      <c r="J3" s="7">
        <f>aug!$B$14</f>
        <v>9.4799999999999986</v>
      </c>
      <c r="K3" s="7">
        <f>aug!B$6</f>
        <v>232.36</v>
      </c>
      <c r="L3" s="7">
        <f>aug!C$6</f>
        <v>75.960000000000008</v>
      </c>
      <c r="M3" s="7">
        <f>aug!D$6</f>
        <v>156.37</v>
      </c>
      <c r="N3" s="7">
        <f>aug!E$6</f>
        <v>531.80000000000007</v>
      </c>
      <c r="O3" s="7">
        <f>aug!E17</f>
        <v>94.942815031527374</v>
      </c>
      <c r="P3" s="1">
        <f>aug!C18</f>
        <v>310.10000000000002</v>
      </c>
      <c r="Q3" s="1">
        <f>aug!E18</f>
        <v>19.670000000000002</v>
      </c>
      <c r="R3" s="1"/>
      <c r="S3" s="1" t="s">
        <v>34</v>
      </c>
      <c r="T3" s="1" t="s">
        <v>40</v>
      </c>
      <c r="U3" s="1" t="s">
        <v>34</v>
      </c>
      <c r="V3" s="1" t="s">
        <v>40</v>
      </c>
      <c r="W3" s="15"/>
      <c r="X3" s="15">
        <v>0.35937000000000002</v>
      </c>
      <c r="Y3" s="15"/>
      <c r="Z3" s="15" t="s">
        <v>62</v>
      </c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</row>
    <row r="4" spans="1:38" ht="33.75" customHeight="1" x14ac:dyDescent="0.2">
      <c r="A4" s="56" t="s">
        <v>79</v>
      </c>
      <c r="B4" s="80">
        <v>822.15</v>
      </c>
      <c r="C4" s="80">
        <v>465.28</v>
      </c>
      <c r="D4" s="82">
        <v>1055.08</v>
      </c>
      <c r="E4" s="82">
        <v>2030.63</v>
      </c>
      <c r="F4" s="1">
        <f t="shared" ref="F4:F14" si="0">G4-(M4+N4)</f>
        <v>125.15000000000009</v>
      </c>
      <c r="G4" s="7">
        <f>sept!$C$16</f>
        <v>785.66</v>
      </c>
      <c r="H4" s="7">
        <f>sept!$E$15</f>
        <v>110.23</v>
      </c>
      <c r="I4" s="1" t="s">
        <v>22</v>
      </c>
      <c r="J4" s="7">
        <f>sept!$B$14</f>
        <v>9.7899999999999991</v>
      </c>
      <c r="K4" s="7">
        <f>sept!B$6</f>
        <v>102.44</v>
      </c>
      <c r="L4" s="7">
        <f>sept!C$6</f>
        <v>50.960000000000008</v>
      </c>
      <c r="M4" s="7">
        <f>sept!D$6</f>
        <v>211.60000000000002</v>
      </c>
      <c r="N4" s="7">
        <f>sept!E$6</f>
        <v>448.90999999999985</v>
      </c>
      <c r="O4" s="7">
        <f>sept!E17</f>
        <v>103.52157972196643</v>
      </c>
      <c r="P4" s="1">
        <f>sept!C18</f>
        <v>72.62</v>
      </c>
      <c r="Q4" s="1">
        <f>sept!E18</f>
        <v>0</v>
      </c>
      <c r="R4" s="1" t="s">
        <v>21</v>
      </c>
      <c r="S4" s="7">
        <f>J3</f>
        <v>9.4799999999999986</v>
      </c>
      <c r="T4" s="1">
        <v>10.510000000000218</v>
      </c>
      <c r="U4" s="7">
        <f>aug!$D$13</f>
        <v>27.84</v>
      </c>
      <c r="V4" s="7">
        <v>2.9</v>
      </c>
      <c r="W4" s="15"/>
      <c r="X4" s="15" t="s">
        <v>56</v>
      </c>
      <c r="Y4" s="15" t="s">
        <v>58</v>
      </c>
      <c r="Z4" s="15" t="s">
        <v>63</v>
      </c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ht="14.45" customHeight="1" x14ac:dyDescent="0.2">
      <c r="A5" s="55">
        <v>0</v>
      </c>
      <c r="B5" s="81"/>
      <c r="C5" s="81"/>
      <c r="D5" s="83"/>
      <c r="E5" s="83"/>
      <c r="F5" s="1">
        <f t="shared" si="0"/>
        <v>27.569999999999823</v>
      </c>
      <c r="G5" s="7">
        <f>okt!$C$16</f>
        <v>413</v>
      </c>
      <c r="H5" s="7">
        <f>okt!$E$15</f>
        <v>56.13</v>
      </c>
      <c r="I5" s="1" t="s">
        <v>23</v>
      </c>
      <c r="J5" s="7">
        <f>okt!$B$14</f>
        <v>23.130000000000003</v>
      </c>
      <c r="K5" s="7">
        <f>okt!B$6</f>
        <v>42.590000000000032</v>
      </c>
      <c r="L5" s="7">
        <f>okt!C$6</f>
        <v>42.009999999999991</v>
      </c>
      <c r="M5" s="7">
        <f>okt!D$6</f>
        <v>138.34000000000003</v>
      </c>
      <c r="N5" s="7">
        <f>okt!E$6</f>
        <v>247.09000000000015</v>
      </c>
      <c r="O5" s="7">
        <f>okt!E17</f>
        <v>106.86883248129374</v>
      </c>
      <c r="P5" s="1">
        <f>okt!C18</f>
        <v>0</v>
      </c>
      <c r="Q5" s="1">
        <f>okt!E18</f>
        <v>0</v>
      </c>
      <c r="R5" s="1" t="s">
        <v>22</v>
      </c>
      <c r="S5" s="7">
        <f t="shared" ref="S5:S7" si="1">J4</f>
        <v>9.7899999999999991</v>
      </c>
      <c r="T5" s="1">
        <v>6.4500000000007276</v>
      </c>
      <c r="U5" s="7">
        <f>sept!$D$13</f>
        <v>27.2</v>
      </c>
      <c r="V5" s="7">
        <v>93.36</v>
      </c>
      <c r="W5" s="15"/>
      <c r="X5" s="15" t="s">
        <v>57</v>
      </c>
      <c r="Y5" s="15" t="s">
        <v>59</v>
      </c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</row>
    <row r="6" spans="1:38" x14ac:dyDescent="0.2">
      <c r="A6" s="3" t="s">
        <v>4</v>
      </c>
      <c r="B6" s="14">
        <f>IF(B$4-B$3&lt;0,0,B$4-B$3)</f>
        <v>168.45999999999992</v>
      </c>
      <c r="C6" s="14">
        <f t="shared" ref="C6:E6" si="2">IF(C$4-C$3&lt;0,0,C$4-C$3)</f>
        <v>242.43999999999997</v>
      </c>
      <c r="D6" s="14">
        <f t="shared" si="2"/>
        <v>21.119999999999891</v>
      </c>
      <c r="E6" s="14">
        <f t="shared" si="2"/>
        <v>41.740000000000009</v>
      </c>
      <c r="F6" s="1">
        <f t="shared" si="0"/>
        <v>111.1400000000001</v>
      </c>
      <c r="G6" s="7">
        <f>nov!$C$16</f>
        <v>174</v>
      </c>
      <c r="H6" s="7">
        <f>nov!$E$15</f>
        <v>26.2</v>
      </c>
      <c r="I6" s="1" t="s">
        <v>24</v>
      </c>
      <c r="J6" s="7">
        <f>nov!$B$14</f>
        <v>115.28</v>
      </c>
      <c r="K6" s="7">
        <f>nov!B$6</f>
        <v>168.45999999999992</v>
      </c>
      <c r="L6" s="7">
        <f>nov!C$6</f>
        <v>242.43999999999997</v>
      </c>
      <c r="M6" s="7">
        <f>nov!D$6</f>
        <v>21.119999999999891</v>
      </c>
      <c r="N6" s="7">
        <f>nov!E$6</f>
        <v>41.740000000000009</v>
      </c>
      <c r="O6" s="7">
        <f>nov!E17</f>
        <v>96.459279216351504</v>
      </c>
      <c r="P6" s="1">
        <f>C18</f>
        <v>174.8</v>
      </c>
      <c r="Q6" s="1">
        <f>E18</f>
        <v>0</v>
      </c>
      <c r="R6" s="1" t="s">
        <v>23</v>
      </c>
      <c r="S6" s="7">
        <f t="shared" si="1"/>
        <v>23.130000000000003</v>
      </c>
      <c r="T6" s="1">
        <v>35.569999999999709</v>
      </c>
      <c r="U6" s="7">
        <f>okt!$D$13</f>
        <v>144.4</v>
      </c>
      <c r="V6" s="7">
        <v>134</v>
      </c>
      <c r="W6" s="15" t="s">
        <v>21</v>
      </c>
      <c r="X6" s="11">
        <f>$X$3*P3</f>
        <v>111.44063700000001</v>
      </c>
      <c r="Y6" s="11">
        <f>aug!Y6</f>
        <v>12.57</v>
      </c>
      <c r="Z6" s="11">
        <f>aug!Z6</f>
        <v>1517</v>
      </c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ht="15.6" customHeight="1" x14ac:dyDescent="0.2">
      <c r="A7" s="3" t="s">
        <v>5</v>
      </c>
      <c r="B7" s="4"/>
      <c r="C7" s="5">
        <f>B6+C6</f>
        <v>410.89999999999986</v>
      </c>
      <c r="D7" s="4"/>
      <c r="E7" s="5">
        <f>D6+E6</f>
        <v>62.8599999999999</v>
      </c>
      <c r="F7" s="1">
        <f t="shared" si="0"/>
        <v>0</v>
      </c>
      <c r="G7" s="7"/>
      <c r="H7" s="7"/>
      <c r="I7" s="1" t="s">
        <v>25</v>
      </c>
      <c r="J7" s="7"/>
      <c r="K7" s="7"/>
      <c r="L7" s="7"/>
      <c r="M7" s="7"/>
      <c r="N7" s="7"/>
      <c r="O7" s="7"/>
      <c r="P7" s="1"/>
      <c r="Q7" s="1"/>
      <c r="R7" s="1" t="s">
        <v>24</v>
      </c>
      <c r="S7" s="7">
        <f t="shared" si="1"/>
        <v>115.28</v>
      </c>
      <c r="T7" s="1">
        <v>69.520000000000437</v>
      </c>
      <c r="U7" s="7">
        <f>nov!$D$13</f>
        <v>344.41</v>
      </c>
      <c r="V7" s="7">
        <v>299.86</v>
      </c>
      <c r="W7" s="15" t="s">
        <v>22</v>
      </c>
      <c r="X7" s="11">
        <f t="shared" ref="X7:X17" si="3">$X$3*P4</f>
        <v>26.097449400000002</v>
      </c>
      <c r="Y7" s="11">
        <f>sept!Y7</f>
        <v>0</v>
      </c>
      <c r="Z7" s="11">
        <f>sept!Z7</f>
        <v>165</v>
      </c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ht="15.6" customHeight="1" x14ac:dyDescent="0.2">
      <c r="A8" s="3" t="s">
        <v>6</v>
      </c>
      <c r="B8" s="4"/>
      <c r="C8" s="4"/>
      <c r="D8" s="5">
        <f>C7-E7</f>
        <v>348.03999999999996</v>
      </c>
      <c r="E8" s="4"/>
      <c r="F8" s="1">
        <f t="shared" si="0"/>
        <v>0</v>
      </c>
      <c r="G8" s="7"/>
      <c r="H8" s="7"/>
      <c r="I8" s="1" t="s">
        <v>26</v>
      </c>
      <c r="J8" s="7"/>
      <c r="K8" s="7"/>
      <c r="L8" s="7"/>
      <c r="M8" s="7"/>
      <c r="N8" s="7"/>
      <c r="O8" s="7"/>
      <c r="P8" s="1"/>
      <c r="Q8" s="1"/>
      <c r="R8" s="1" t="s">
        <v>25</v>
      </c>
      <c r="S8" s="7"/>
      <c r="T8" s="1"/>
      <c r="U8" s="7"/>
      <c r="V8" s="7"/>
      <c r="W8" s="15" t="s">
        <v>23</v>
      </c>
      <c r="X8" s="11">
        <f t="shared" si="3"/>
        <v>0</v>
      </c>
      <c r="Y8" s="11">
        <f>okt!Y8</f>
        <v>0</v>
      </c>
      <c r="Z8" s="11">
        <f>okt!Z8</f>
        <v>16</v>
      </c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</row>
    <row r="9" spans="1:38" x14ac:dyDescent="0.2">
      <c r="A9" s="3"/>
      <c r="B9" s="4"/>
      <c r="C9" s="4"/>
      <c r="D9" s="4"/>
      <c r="E9" s="4"/>
      <c r="F9" s="1">
        <f t="shared" si="0"/>
        <v>0</v>
      </c>
      <c r="G9" s="7"/>
      <c r="H9" s="7"/>
      <c r="I9" s="1" t="s">
        <v>27</v>
      </c>
      <c r="J9" s="7"/>
      <c r="K9" s="7"/>
      <c r="L9" s="7"/>
      <c r="M9" s="7"/>
      <c r="N9" s="7"/>
      <c r="O9" s="7"/>
      <c r="P9" s="1"/>
      <c r="Q9" s="1"/>
      <c r="R9" s="1" t="s">
        <v>26</v>
      </c>
      <c r="S9" s="7"/>
      <c r="T9" s="1"/>
      <c r="U9" s="7"/>
      <c r="V9" s="7"/>
      <c r="W9" s="15" t="s">
        <v>24</v>
      </c>
      <c r="X9" s="11">
        <f t="shared" si="3"/>
        <v>62.817876000000005</v>
      </c>
      <c r="Y9" s="11"/>
      <c r="Z9" s="11">
        <v>649</v>
      </c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</row>
    <row r="10" spans="1:38" x14ac:dyDescent="0.2">
      <c r="A10" s="3"/>
      <c r="B10" s="4"/>
      <c r="C10" s="4" t="s">
        <v>7</v>
      </c>
      <c r="D10" s="4"/>
      <c r="E10" s="4"/>
      <c r="F10" s="1">
        <f t="shared" si="0"/>
        <v>0</v>
      </c>
      <c r="G10" s="7"/>
      <c r="H10" s="7"/>
      <c r="I10" s="1" t="s">
        <v>28</v>
      </c>
      <c r="J10" s="7"/>
      <c r="K10" s="7"/>
      <c r="L10" s="7"/>
      <c r="M10" s="7"/>
      <c r="N10" s="7"/>
      <c r="O10" s="7"/>
      <c r="P10" s="1"/>
      <c r="Q10" s="1"/>
      <c r="R10" s="1" t="s">
        <v>27</v>
      </c>
      <c r="S10" s="7"/>
      <c r="T10" s="1"/>
      <c r="U10" s="7"/>
      <c r="V10" s="7"/>
      <c r="W10" s="15" t="s">
        <v>25</v>
      </c>
      <c r="X10" s="11">
        <f t="shared" si="3"/>
        <v>0</v>
      </c>
      <c r="Y10" s="11"/>
      <c r="Z10" s="11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1" spans="1:38" ht="15.75" thickBot="1" x14ac:dyDescent="0.25">
      <c r="A11" s="3"/>
      <c r="B11" s="5">
        <f>okt!$B$12</f>
        <v>57.07</v>
      </c>
      <c r="C11" s="4"/>
      <c r="D11" s="4" t="s">
        <v>47</v>
      </c>
      <c r="E11" s="4" t="s">
        <v>47</v>
      </c>
      <c r="F11" s="1">
        <f t="shared" si="0"/>
        <v>0</v>
      </c>
      <c r="G11" s="7"/>
      <c r="H11" s="7"/>
      <c r="I11" s="1" t="s">
        <v>29</v>
      </c>
      <c r="J11" s="7"/>
      <c r="K11" s="7"/>
      <c r="L11" s="7"/>
      <c r="M11" s="7"/>
      <c r="N11" s="7"/>
      <c r="O11" s="7"/>
      <c r="P11" s="1"/>
      <c r="Q11" s="1"/>
      <c r="R11" s="1" t="s">
        <v>28</v>
      </c>
      <c r="S11" s="7"/>
      <c r="T11" s="1"/>
      <c r="U11" s="7"/>
      <c r="V11" s="7"/>
      <c r="W11" s="15" t="s">
        <v>26</v>
      </c>
      <c r="X11" s="11">
        <f t="shared" si="3"/>
        <v>0</v>
      </c>
      <c r="Y11" s="11"/>
      <c r="Z11" s="11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</row>
    <row r="12" spans="1:38" ht="15.6" customHeight="1" x14ac:dyDescent="0.2">
      <c r="A12" s="58" t="s">
        <v>79</v>
      </c>
      <c r="B12" s="84">
        <v>172.35</v>
      </c>
      <c r="C12" s="4" t="s">
        <v>7</v>
      </c>
      <c r="D12" s="4" t="s">
        <v>34</v>
      </c>
      <c r="E12" s="4" t="s">
        <v>40</v>
      </c>
      <c r="F12" s="1">
        <f t="shared" si="0"/>
        <v>0</v>
      </c>
      <c r="G12" s="7"/>
      <c r="H12" s="7"/>
      <c r="I12" s="1" t="s">
        <v>30</v>
      </c>
      <c r="J12" s="7"/>
      <c r="K12" s="7"/>
      <c r="L12" s="7"/>
      <c r="M12" s="7"/>
      <c r="N12" s="7"/>
      <c r="O12" s="7"/>
      <c r="P12" s="1"/>
      <c r="Q12" s="1"/>
      <c r="R12" s="1" t="s">
        <v>29</v>
      </c>
      <c r="S12" s="7"/>
      <c r="T12" s="1"/>
      <c r="U12" s="7"/>
      <c r="V12" s="7"/>
      <c r="W12" s="15" t="s">
        <v>27</v>
      </c>
      <c r="X12" s="11">
        <f t="shared" si="3"/>
        <v>0</v>
      </c>
      <c r="Y12" s="11"/>
      <c r="Z12" s="11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</row>
    <row r="13" spans="1:38" ht="15.6" customHeight="1" x14ac:dyDescent="0.2">
      <c r="A13" s="57">
        <v>0</v>
      </c>
      <c r="B13" s="85"/>
      <c r="C13" s="4" t="s">
        <v>40</v>
      </c>
      <c r="D13" s="17">
        <v>344.41</v>
      </c>
      <c r="E13" s="5">
        <f>V7</f>
        <v>299.86</v>
      </c>
      <c r="F13" s="1">
        <f t="shared" si="0"/>
        <v>0</v>
      </c>
      <c r="G13" s="7"/>
      <c r="H13" s="7"/>
      <c r="I13" s="1" t="s">
        <v>31</v>
      </c>
      <c r="J13" s="7"/>
      <c r="K13" s="7"/>
      <c r="L13" s="7"/>
      <c r="M13" s="7"/>
      <c r="N13" s="7"/>
      <c r="O13" s="7"/>
      <c r="P13" s="1"/>
      <c r="Q13" s="1"/>
      <c r="R13" s="1" t="s">
        <v>30</v>
      </c>
      <c r="S13" s="7"/>
      <c r="T13" s="1"/>
      <c r="U13" s="7"/>
      <c r="V13" s="7"/>
      <c r="W13" s="15" t="s">
        <v>28</v>
      </c>
      <c r="X13" s="11">
        <f t="shared" si="3"/>
        <v>0</v>
      </c>
      <c r="Y13" s="11"/>
      <c r="Z13" s="11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  <row r="14" spans="1:38" x14ac:dyDescent="0.2">
      <c r="A14" s="3" t="s">
        <v>4</v>
      </c>
      <c r="B14" s="14">
        <f>IF(B$12-B$11&lt;0,0,B$12-B$11)</f>
        <v>115.28</v>
      </c>
      <c r="C14" s="4">
        <f>T7</f>
        <v>69.520000000000437</v>
      </c>
      <c r="D14" s="4" t="s">
        <v>49</v>
      </c>
      <c r="E14" s="4" t="s">
        <v>48</v>
      </c>
      <c r="F14" s="1">
        <f t="shared" si="0"/>
        <v>0</v>
      </c>
      <c r="G14" s="7"/>
      <c r="H14" s="7"/>
      <c r="I14" s="1" t="s">
        <v>32</v>
      </c>
      <c r="J14" s="7"/>
      <c r="K14" s="7"/>
      <c r="L14" s="7"/>
      <c r="M14" s="7"/>
      <c r="N14" s="7"/>
      <c r="O14" s="7"/>
      <c r="P14" s="1"/>
      <c r="Q14" s="1"/>
      <c r="R14" s="1" t="s">
        <v>31</v>
      </c>
      <c r="S14" s="7"/>
      <c r="T14" s="1"/>
      <c r="U14" s="7"/>
      <c r="V14" s="7"/>
      <c r="W14" s="15" t="s">
        <v>29</v>
      </c>
      <c r="X14" s="11">
        <f t="shared" si="3"/>
        <v>0</v>
      </c>
      <c r="Y14" s="11"/>
      <c r="Z14" s="11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</row>
    <row r="15" spans="1:38" x14ac:dyDescent="0.2">
      <c r="A15" s="3"/>
      <c r="B15" s="4"/>
      <c r="C15" s="4"/>
      <c r="D15" s="4" t="s">
        <v>10</v>
      </c>
      <c r="E15" s="17">
        <v>26.2</v>
      </c>
      <c r="F15" s="1">
        <f>SUM(F3:F14)</f>
        <v>444.89</v>
      </c>
      <c r="G15" s="7">
        <f>SUM(G3:G14)</f>
        <v>2241.86</v>
      </c>
      <c r="H15" s="7">
        <f>SUM(H3:H14)</f>
        <v>325.52999999999997</v>
      </c>
      <c r="I15" s="1" t="s">
        <v>33</v>
      </c>
      <c r="J15" s="7">
        <f>SUM(J3:J14)</f>
        <v>157.68</v>
      </c>
      <c r="K15" s="7">
        <f t="shared" ref="K15:N15" si="4">SUM(K3:K14)</f>
        <v>545.84999999999991</v>
      </c>
      <c r="L15" s="7">
        <f t="shared" si="4"/>
        <v>411.37</v>
      </c>
      <c r="M15" s="7">
        <f t="shared" si="4"/>
        <v>527.42999999999995</v>
      </c>
      <c r="N15" s="7">
        <f t="shared" si="4"/>
        <v>1269.5400000000002</v>
      </c>
      <c r="O15" s="7">
        <f>G15/H15%/((20*395*85%/1000)*85%)</f>
        <v>120.65700123012304</v>
      </c>
      <c r="P15" s="7">
        <f t="shared" ref="P15:Q15" si="5">SUM(P3:P14)</f>
        <v>557.52</v>
      </c>
      <c r="Q15" s="7">
        <f t="shared" si="5"/>
        <v>19.670000000000002</v>
      </c>
      <c r="R15" s="1" t="s">
        <v>32</v>
      </c>
      <c r="S15" s="7"/>
      <c r="T15" s="1"/>
      <c r="U15" s="7"/>
      <c r="V15" s="7"/>
      <c r="W15" s="15" t="s">
        <v>30</v>
      </c>
      <c r="X15" s="11">
        <f t="shared" si="3"/>
        <v>0</v>
      </c>
      <c r="Y15" s="11"/>
      <c r="Z15" s="11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</row>
    <row r="16" spans="1:38" x14ac:dyDescent="0.2">
      <c r="A16" s="3" t="s">
        <v>18</v>
      </c>
      <c r="B16" s="4" t="s">
        <v>8</v>
      </c>
      <c r="C16" s="17">
        <v>174</v>
      </c>
      <c r="D16" s="4">
        <v>6.8849999999999998</v>
      </c>
      <c r="E16" s="35">
        <f>E15*D16</f>
        <v>180.387</v>
      </c>
      <c r="I16" s="4" t="s">
        <v>12</v>
      </c>
      <c r="J16" s="4" t="s">
        <v>13</v>
      </c>
      <c r="K16" s="4" t="s">
        <v>14</v>
      </c>
      <c r="L16" s="4" t="s">
        <v>15</v>
      </c>
      <c r="M16" s="4" t="s">
        <v>16</v>
      </c>
      <c r="N16" s="4" t="s">
        <v>17</v>
      </c>
      <c r="R16" s="1" t="s">
        <v>33</v>
      </c>
      <c r="S16" s="11">
        <f>SUM(S4:S15)</f>
        <v>157.68</v>
      </c>
      <c r="T16" s="11">
        <f t="shared" ref="T16:V16" si="6">SUM(T4:T15)</f>
        <v>122.05000000000109</v>
      </c>
      <c r="U16" s="11">
        <f t="shared" si="6"/>
        <v>543.85</v>
      </c>
      <c r="V16" s="11">
        <f t="shared" si="6"/>
        <v>530.12</v>
      </c>
      <c r="W16" s="15" t="s">
        <v>31</v>
      </c>
      <c r="X16" s="11">
        <f t="shared" si="3"/>
        <v>0</v>
      </c>
      <c r="Y16" s="11"/>
      <c r="Z16" s="11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spans="1:38" x14ac:dyDescent="0.2">
      <c r="A17" s="3"/>
      <c r="B17" s="4" t="s">
        <v>9</v>
      </c>
      <c r="C17" s="17"/>
      <c r="D17" s="4" t="s">
        <v>11</v>
      </c>
      <c r="E17" s="35">
        <f>C16/E16%</f>
        <v>96.459279216351504</v>
      </c>
      <c r="I17" s="5">
        <f>K15*100/($K$15+$L$15)</f>
        <v>57.024508472451473</v>
      </c>
      <c r="J17" s="5">
        <f t="shared" ref="J17:L17" si="7">L15*100/($K$15+$L$15)</f>
        <v>42.975491527548527</v>
      </c>
      <c r="K17" s="5">
        <f t="shared" si="7"/>
        <v>55.10018595516182</v>
      </c>
      <c r="L17" s="5">
        <f t="shared" si="7"/>
        <v>132.62781805645517</v>
      </c>
      <c r="M17" s="4">
        <v>100</v>
      </c>
      <c r="N17" s="2">
        <f>(M15+N15)*100/(K15+L15)</f>
        <v>187.72800401161703</v>
      </c>
      <c r="W17" s="15" t="s">
        <v>32</v>
      </c>
      <c r="X17" s="11">
        <f t="shared" si="3"/>
        <v>0</v>
      </c>
      <c r="Y17" s="11"/>
      <c r="Z17" s="11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spans="1:38" x14ac:dyDescent="0.2">
      <c r="A18" s="3" t="s">
        <v>53</v>
      </c>
      <c r="B18" s="4" t="s">
        <v>51</v>
      </c>
      <c r="C18" s="17">
        <v>174.8</v>
      </c>
      <c r="D18" s="4" t="s">
        <v>54</v>
      </c>
      <c r="E18" s="17">
        <v>0</v>
      </c>
      <c r="S18" t="s">
        <v>37</v>
      </c>
      <c r="W18" s="15" t="s">
        <v>33</v>
      </c>
      <c r="X18" s="11">
        <f>SUM(X6:X17)</f>
        <v>200.35596240000001</v>
      </c>
      <c r="Y18" s="11">
        <f>SUM(Y6:Y17)</f>
        <v>12.57</v>
      </c>
      <c r="Z18" s="11">
        <f>SUM(Z6:Z17)</f>
        <v>2347</v>
      </c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spans="1:38" x14ac:dyDescent="0.2">
      <c r="A19" s="4" t="s">
        <v>12</v>
      </c>
      <c r="B19" s="4" t="s">
        <v>13</v>
      </c>
      <c r="C19" s="4" t="s">
        <v>14</v>
      </c>
      <c r="D19" s="4" t="s">
        <v>15</v>
      </c>
      <c r="E19" s="4" t="s">
        <v>16</v>
      </c>
      <c r="F19" s="8" t="s">
        <v>35</v>
      </c>
      <c r="R19" s="1"/>
      <c r="S19" s="1" t="s">
        <v>41</v>
      </c>
      <c r="T19" s="1" t="s">
        <v>42</v>
      </c>
      <c r="U19" s="1" t="s">
        <v>44</v>
      </c>
      <c r="V19" s="1" t="s">
        <v>43</v>
      </c>
      <c r="W19" s="15"/>
      <c r="X19" s="11" t="s">
        <v>50</v>
      </c>
      <c r="Y19" s="11"/>
      <c r="Z19" s="11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</row>
    <row r="20" spans="1:38" x14ac:dyDescent="0.2">
      <c r="A20" s="5">
        <f>B6*100/$C$7</f>
        <v>40.997809686055</v>
      </c>
      <c r="B20" s="5">
        <f t="shared" ref="B20:D20" si="8">C6*100/$C$7</f>
        <v>59.002190313945007</v>
      </c>
      <c r="C20" s="5">
        <f t="shared" si="8"/>
        <v>5.1399367242637863</v>
      </c>
      <c r="D20" s="5">
        <f t="shared" si="8"/>
        <v>10.15818934047214</v>
      </c>
      <c r="E20" s="4">
        <v>100</v>
      </c>
      <c r="F20" s="9">
        <f>C20+D20</f>
        <v>15.298126064735925</v>
      </c>
      <c r="R20" s="1" t="s">
        <v>21</v>
      </c>
      <c r="S20" s="7">
        <f>K3+L3</f>
        <v>308.32000000000005</v>
      </c>
      <c r="T20" s="10">
        <v>402</v>
      </c>
      <c r="U20" s="7">
        <f>M3+N3</f>
        <v>688.17000000000007</v>
      </c>
      <c r="V20" s="10">
        <v>373</v>
      </c>
      <c r="W20" s="15" t="s">
        <v>33</v>
      </c>
      <c r="X20" t="s">
        <v>9</v>
      </c>
      <c r="Y20" s="11">
        <f>X18+Y18</f>
        <v>212.9259624</v>
      </c>
      <c r="Z20" s="11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</row>
    <row r="21" spans="1:38" x14ac:dyDescent="0.2">
      <c r="A21" s="3"/>
      <c r="B21" s="4"/>
      <c r="C21" s="4"/>
      <c r="D21" s="4"/>
      <c r="E21" s="4"/>
      <c r="R21" s="1" t="s">
        <v>22</v>
      </c>
      <c r="S21" s="7">
        <f t="shared" ref="S21:S23" si="9">K4+L4</f>
        <v>153.4</v>
      </c>
      <c r="T21" s="10">
        <v>244</v>
      </c>
      <c r="U21" s="7">
        <f t="shared" ref="U21:U23" si="10">M4+N4</f>
        <v>660.50999999999988</v>
      </c>
      <c r="V21" s="10">
        <v>270</v>
      </c>
      <c r="W21" s="15"/>
      <c r="X21" s="15" t="s">
        <v>75</v>
      </c>
      <c r="Y21" s="15">
        <f>Y20/Z18</f>
        <v>9.0722608606731994E-2</v>
      </c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</row>
    <row r="22" spans="1:38" x14ac:dyDescent="0.2">
      <c r="A22" s="3"/>
      <c r="B22" s="4"/>
      <c r="C22" s="4"/>
      <c r="D22" s="4"/>
      <c r="E22" s="4"/>
      <c r="R22" s="1" t="s">
        <v>23</v>
      </c>
      <c r="S22" s="7">
        <f t="shared" si="9"/>
        <v>84.600000000000023</v>
      </c>
      <c r="T22" s="10">
        <v>108</v>
      </c>
      <c r="U22" s="7">
        <f t="shared" si="10"/>
        <v>385.43000000000018</v>
      </c>
      <c r="V22" s="10">
        <v>221</v>
      </c>
    </row>
    <row r="23" spans="1:38" x14ac:dyDescent="0.2">
      <c r="A23" s="3"/>
      <c r="B23" s="4"/>
      <c r="C23" s="4"/>
      <c r="D23" s="4"/>
      <c r="E23" s="4"/>
      <c r="R23" s="1" t="s">
        <v>24</v>
      </c>
      <c r="S23" s="7">
        <f t="shared" si="9"/>
        <v>410.89999999999986</v>
      </c>
      <c r="T23" s="10">
        <v>218</v>
      </c>
      <c r="U23" s="7">
        <f t="shared" si="10"/>
        <v>62.8599999999999</v>
      </c>
      <c r="V23" s="10">
        <v>86</v>
      </c>
    </row>
    <row r="24" spans="1:38" x14ac:dyDescent="0.2">
      <c r="A24" s="3"/>
      <c r="B24" s="4"/>
      <c r="C24" s="4"/>
      <c r="D24" s="4"/>
      <c r="E24" s="4"/>
      <c r="R24" s="1" t="s">
        <v>25</v>
      </c>
      <c r="S24" s="7"/>
      <c r="T24" s="10"/>
      <c r="U24" s="7"/>
      <c r="V24" s="10"/>
      <c r="X24" s="25"/>
      <c r="Y24" s="25"/>
      <c r="Z24" s="25"/>
      <c r="AA24" s="25"/>
      <c r="AB24" s="25"/>
      <c r="AC24" s="25"/>
      <c r="AD24" s="25"/>
      <c r="AE24" s="25"/>
    </row>
    <row r="25" spans="1:38" x14ac:dyDescent="0.2">
      <c r="A25" s="3"/>
      <c r="B25" s="4"/>
      <c r="C25" s="4"/>
      <c r="D25" s="4"/>
      <c r="E25" s="4"/>
      <c r="R25" s="1" t="s">
        <v>26</v>
      </c>
      <c r="S25" s="7"/>
      <c r="T25" s="10"/>
      <c r="U25" s="7"/>
      <c r="V25" s="10"/>
      <c r="X25" s="25"/>
      <c r="Y25" s="25"/>
      <c r="Z25" s="25"/>
      <c r="AA25" s="25"/>
      <c r="AB25" s="25"/>
      <c r="AC25" s="25"/>
      <c r="AD25" s="25"/>
      <c r="AE25" s="25"/>
    </row>
    <row r="26" spans="1:38" x14ac:dyDescent="0.2">
      <c r="A26" s="3"/>
      <c r="B26" s="4"/>
      <c r="C26" s="4"/>
      <c r="D26" s="4"/>
      <c r="E26" s="4"/>
      <c r="R26" s="1" t="s">
        <v>27</v>
      </c>
      <c r="S26" s="7"/>
      <c r="T26" s="10"/>
      <c r="U26" s="7"/>
      <c r="V26" s="10"/>
      <c r="X26" s="25"/>
      <c r="Y26" s="25"/>
      <c r="Z26" s="25"/>
      <c r="AA26" s="25"/>
      <c r="AB26" s="25"/>
      <c r="AC26" s="25"/>
      <c r="AD26" s="25"/>
      <c r="AE26" s="25"/>
    </row>
    <row r="27" spans="1:38" x14ac:dyDescent="0.2">
      <c r="A27" s="3"/>
      <c r="B27" s="4"/>
      <c r="C27" s="4"/>
      <c r="D27" s="4"/>
      <c r="E27" s="4"/>
      <c r="R27" s="1" t="s">
        <v>28</v>
      </c>
      <c r="S27" s="7"/>
      <c r="T27" s="10"/>
      <c r="U27" s="7"/>
      <c r="V27" s="10"/>
      <c r="X27" s="25"/>
      <c r="Y27" s="25"/>
      <c r="Z27" s="25"/>
      <c r="AA27" s="25"/>
      <c r="AB27" s="25"/>
      <c r="AC27" s="25"/>
      <c r="AD27" s="25"/>
      <c r="AE27" s="25"/>
    </row>
    <row r="28" spans="1:38" x14ac:dyDescent="0.2">
      <c r="A28" s="3"/>
      <c r="B28" s="4"/>
      <c r="C28" s="4"/>
      <c r="D28" s="4"/>
      <c r="E28" s="4"/>
      <c r="R28" s="1" t="s">
        <v>29</v>
      </c>
      <c r="S28" s="7"/>
      <c r="T28" s="10"/>
      <c r="U28" s="7"/>
      <c r="V28" s="10"/>
      <c r="X28" s="25"/>
      <c r="Y28" s="25"/>
      <c r="Z28" s="25"/>
      <c r="AA28" s="25"/>
      <c r="AB28" s="25"/>
      <c r="AC28" s="25"/>
      <c r="AD28" s="25"/>
      <c r="AE28" s="25"/>
    </row>
    <row r="29" spans="1:38" x14ac:dyDescent="0.2">
      <c r="A29" s="3"/>
      <c r="B29" s="4"/>
      <c r="C29" s="4"/>
      <c r="D29" s="4"/>
      <c r="E29" s="4"/>
      <c r="I29" s="7"/>
      <c r="R29" s="1" t="s">
        <v>30</v>
      </c>
      <c r="S29" s="7"/>
      <c r="T29" s="10"/>
      <c r="U29" s="7"/>
      <c r="V29" s="10"/>
      <c r="X29" s="25"/>
      <c r="Y29" s="25"/>
      <c r="Z29" s="25"/>
      <c r="AA29" s="25"/>
      <c r="AB29" s="25"/>
      <c r="AC29" s="25"/>
      <c r="AD29" s="26"/>
      <c r="AE29" s="25"/>
    </row>
    <row r="30" spans="1:38" x14ac:dyDescent="0.2">
      <c r="A30" s="4"/>
      <c r="B30" s="4"/>
      <c r="C30" s="4"/>
      <c r="D30" s="4"/>
      <c r="E30" s="4"/>
      <c r="G30" s="4"/>
      <c r="H30" s="4"/>
      <c r="I30" s="4"/>
      <c r="J30" s="4"/>
      <c r="K30" s="4"/>
      <c r="R30" s="1" t="s">
        <v>31</v>
      </c>
      <c r="S30" s="7"/>
      <c r="T30" s="10"/>
      <c r="U30" s="7"/>
      <c r="V30" s="10"/>
      <c r="X30" s="25"/>
      <c r="Y30" s="25"/>
      <c r="Z30" s="25"/>
      <c r="AA30" s="25"/>
      <c r="AB30" s="25"/>
      <c r="AC30" s="25"/>
      <c r="AD30" s="25"/>
      <c r="AE30" s="25"/>
    </row>
    <row r="31" spans="1:38" x14ac:dyDescent="0.2">
      <c r="A31" s="5"/>
      <c r="B31" s="5"/>
      <c r="C31" s="4"/>
      <c r="D31" s="4"/>
      <c r="E31" s="4"/>
      <c r="K31" s="1"/>
      <c r="R31" s="1" t="s">
        <v>32</v>
      </c>
      <c r="S31" s="7"/>
      <c r="T31" s="10"/>
      <c r="U31" s="7"/>
      <c r="V31" s="10"/>
      <c r="X31" s="25"/>
      <c r="Y31" s="25"/>
      <c r="Z31" s="25"/>
      <c r="AA31" s="25"/>
      <c r="AB31" s="25"/>
      <c r="AC31" s="25"/>
      <c r="AD31" s="25"/>
      <c r="AE31" s="25"/>
    </row>
    <row r="32" spans="1:38" x14ac:dyDescent="0.2">
      <c r="A32" s="3"/>
      <c r="B32" s="4"/>
      <c r="C32" s="4"/>
      <c r="D32" s="4"/>
      <c r="E32" s="4"/>
      <c r="H32" s="7"/>
      <c r="J32" s="7"/>
      <c r="R32" s="1" t="s">
        <v>33</v>
      </c>
      <c r="S32" s="7">
        <f>SUM(S20:S31)</f>
        <v>957.21999999999991</v>
      </c>
      <c r="T32" s="7">
        <f t="shared" ref="T32:V32" si="11">SUM(T20:T31)</f>
        <v>972</v>
      </c>
      <c r="U32" s="7">
        <f t="shared" si="11"/>
        <v>1796.97</v>
      </c>
      <c r="V32" s="7">
        <f t="shared" si="11"/>
        <v>950</v>
      </c>
      <c r="X32" s="25"/>
      <c r="Y32" s="25"/>
      <c r="Z32" s="25"/>
      <c r="AA32" s="25"/>
      <c r="AB32" s="25"/>
      <c r="AC32" s="25"/>
      <c r="AD32" s="26"/>
      <c r="AE32" s="25"/>
    </row>
    <row r="33" spans="1:31" x14ac:dyDescent="0.2">
      <c r="A33" s="3"/>
      <c r="B33" s="4"/>
      <c r="C33" s="4"/>
      <c r="D33" s="4"/>
      <c r="E33" s="4"/>
      <c r="X33" s="25"/>
      <c r="Y33" s="25"/>
      <c r="Z33" s="25"/>
      <c r="AA33" s="25"/>
      <c r="AB33" s="25"/>
      <c r="AC33" s="25"/>
      <c r="AD33" s="25"/>
      <c r="AE33" s="25"/>
    </row>
    <row r="34" spans="1:31" x14ac:dyDescent="0.2">
      <c r="A34" s="3"/>
      <c r="B34" s="4"/>
      <c r="C34" s="4"/>
      <c r="D34" s="4"/>
      <c r="E34" s="4"/>
      <c r="X34" s="25"/>
      <c r="Y34" s="25"/>
      <c r="Z34" s="25"/>
      <c r="AA34" s="25"/>
      <c r="AB34" s="25"/>
      <c r="AC34" s="25"/>
      <c r="AD34" s="25"/>
      <c r="AE34" s="25"/>
    </row>
    <row r="35" spans="1:31" x14ac:dyDescent="0.2">
      <c r="A35" s="3"/>
      <c r="B35" s="4"/>
      <c r="C35" s="5"/>
      <c r="D35" s="4"/>
      <c r="E35" s="4"/>
      <c r="R35" s="41" t="s">
        <v>67</v>
      </c>
      <c r="S35" s="41"/>
      <c r="T35" s="41"/>
      <c r="U35" s="42"/>
      <c r="V35" s="42"/>
      <c r="X35" s="25"/>
      <c r="Y35" s="25"/>
      <c r="Z35" s="25"/>
      <c r="AA35" s="25"/>
      <c r="AB35" s="25"/>
      <c r="AC35" s="25"/>
      <c r="AD35" s="25"/>
      <c r="AE35" s="25"/>
    </row>
    <row r="36" spans="1:31" x14ac:dyDescent="0.2">
      <c r="A36" s="3"/>
      <c r="B36" s="4"/>
      <c r="C36" s="4"/>
      <c r="D36" s="4"/>
      <c r="E36" s="4"/>
      <c r="R36" s="41">
        <v>0.35937000000000002</v>
      </c>
      <c r="S36" s="41"/>
      <c r="T36" s="41" t="s">
        <v>68</v>
      </c>
      <c r="U36" s="42" t="s">
        <v>69</v>
      </c>
      <c r="V36" s="42" t="s">
        <v>70</v>
      </c>
      <c r="X36" s="25"/>
      <c r="Y36" s="25"/>
      <c r="Z36" s="25"/>
      <c r="AA36" s="25"/>
      <c r="AB36" s="25"/>
      <c r="AC36" s="25"/>
      <c r="AD36" s="25"/>
      <c r="AE36" s="25"/>
    </row>
    <row r="37" spans="1:31" x14ac:dyDescent="0.2">
      <c r="A37" s="3"/>
      <c r="B37" s="4"/>
      <c r="C37" s="4"/>
      <c r="D37" s="4"/>
      <c r="E37" s="4"/>
      <c r="R37" s="41" t="s">
        <v>71</v>
      </c>
      <c r="S37" s="41" t="s">
        <v>66</v>
      </c>
      <c r="T37" s="41" t="s">
        <v>72</v>
      </c>
      <c r="U37" s="42"/>
      <c r="V37" s="42"/>
      <c r="X37" s="25"/>
      <c r="Y37" s="25"/>
      <c r="Z37" s="25"/>
      <c r="AA37" s="25"/>
      <c r="AB37" s="25"/>
      <c r="AC37" s="25"/>
      <c r="AD37" s="25"/>
      <c r="AE37" s="25"/>
    </row>
    <row r="38" spans="1:31" x14ac:dyDescent="0.2">
      <c r="A38" s="3"/>
      <c r="B38" s="4"/>
      <c r="C38" s="4"/>
      <c r="D38" s="4"/>
      <c r="E38" s="4"/>
      <c r="R38" s="41">
        <f>F15*R36</f>
        <v>159.88011930000002</v>
      </c>
      <c r="S38" s="41">
        <f>(M15+N15)*R36</f>
        <v>645.77710890000014</v>
      </c>
      <c r="T38" s="41">
        <f>R38+S38</f>
        <v>805.65722820000019</v>
      </c>
      <c r="U38" s="42">
        <v>8250</v>
      </c>
      <c r="V38" s="42">
        <f>U38-T38</f>
        <v>7444.3427718000003</v>
      </c>
      <c r="X38" s="27"/>
      <c r="Y38" s="25"/>
      <c r="Z38" s="25"/>
      <c r="AA38" s="25"/>
      <c r="AB38" s="25"/>
      <c r="AC38" s="25"/>
      <c r="AD38" s="25"/>
      <c r="AE38" s="25"/>
    </row>
    <row r="39" spans="1:31" x14ac:dyDescent="0.2">
      <c r="A39" s="3"/>
      <c r="B39" s="4"/>
      <c r="C39" s="4"/>
      <c r="D39" s="4"/>
      <c r="E39" s="4"/>
      <c r="X39" s="25"/>
      <c r="Y39" s="25"/>
      <c r="Z39" s="25"/>
      <c r="AA39" s="25"/>
      <c r="AB39" s="25"/>
      <c r="AC39" s="25"/>
      <c r="AD39" s="25"/>
      <c r="AE39" s="25"/>
    </row>
    <row r="40" spans="1:31" x14ac:dyDescent="0.2">
      <c r="A40" s="3"/>
      <c r="B40" s="4"/>
      <c r="C40" s="4"/>
      <c r="D40" s="4"/>
      <c r="E40" s="4"/>
      <c r="X40" s="25"/>
      <c r="Y40" s="25"/>
      <c r="Z40" s="25"/>
      <c r="AA40" s="25"/>
      <c r="AB40" s="25"/>
      <c r="AC40" s="25"/>
      <c r="AD40" s="25"/>
      <c r="AE40" s="25"/>
    </row>
    <row r="41" spans="1:31" x14ac:dyDescent="0.2">
      <c r="A41" s="3"/>
      <c r="B41" s="4"/>
      <c r="C41" s="4"/>
      <c r="D41" s="4"/>
      <c r="E41" s="4"/>
      <c r="X41" s="25"/>
      <c r="Y41" s="25"/>
      <c r="Z41" s="2"/>
      <c r="AA41" s="2"/>
      <c r="AB41" s="2"/>
      <c r="AC41" s="25"/>
      <c r="AD41" s="25"/>
      <c r="AE41" s="25"/>
    </row>
    <row r="42" spans="1:31" x14ac:dyDescent="0.2">
      <c r="A42" s="3"/>
      <c r="B42" s="4"/>
      <c r="C42" s="4"/>
      <c r="D42" s="4"/>
      <c r="E42" s="4"/>
      <c r="X42" s="25"/>
      <c r="Y42" s="25"/>
      <c r="Z42" s="26"/>
      <c r="AA42" s="26"/>
      <c r="AB42" s="26"/>
      <c r="AC42" s="25"/>
      <c r="AD42" s="25"/>
      <c r="AE42" s="25"/>
    </row>
    <row r="43" spans="1:31" x14ac:dyDescent="0.2">
      <c r="A43" s="3"/>
      <c r="B43" s="4"/>
      <c r="C43" s="4"/>
      <c r="D43" s="4"/>
      <c r="E43" s="4"/>
      <c r="X43" s="25"/>
      <c r="Y43" s="25"/>
      <c r="Z43" s="26"/>
      <c r="AA43" s="26"/>
      <c r="AB43" s="26"/>
      <c r="AC43" s="25"/>
      <c r="AD43" s="25"/>
      <c r="AE43" s="25"/>
    </row>
    <row r="44" spans="1:31" x14ac:dyDescent="0.2">
      <c r="A44" s="3"/>
      <c r="B44" s="4"/>
      <c r="C44" s="4"/>
      <c r="D44" s="4"/>
      <c r="E44" s="4"/>
      <c r="H44" s="7"/>
      <c r="I44" s="7"/>
      <c r="J44" s="7"/>
      <c r="K44" s="7"/>
      <c r="X44" s="25"/>
      <c r="Y44" s="25"/>
      <c r="Z44" s="26"/>
      <c r="AA44" s="26"/>
      <c r="AB44" s="26"/>
      <c r="AC44" s="25"/>
      <c r="AD44" s="25"/>
      <c r="AE44" s="25"/>
    </row>
    <row r="45" spans="1:31" x14ac:dyDescent="0.2">
      <c r="A45" s="3"/>
      <c r="B45" s="4"/>
      <c r="C45" s="4"/>
      <c r="D45" s="4"/>
      <c r="E45" s="4"/>
      <c r="X45" s="25"/>
      <c r="Y45" s="25"/>
      <c r="Z45" s="26"/>
      <c r="AA45" s="26"/>
      <c r="AB45" s="26"/>
      <c r="AC45" s="25"/>
      <c r="AD45" s="25"/>
      <c r="AE45" s="25"/>
    </row>
    <row r="46" spans="1:31" x14ac:dyDescent="0.2">
      <c r="A46" s="3"/>
      <c r="B46" s="4"/>
      <c r="C46" s="4"/>
      <c r="D46" s="4"/>
      <c r="E46" s="4"/>
    </row>
    <row r="47" spans="1:31" x14ac:dyDescent="0.2">
      <c r="A47" s="3"/>
      <c r="B47" s="4"/>
      <c r="C47" s="4"/>
      <c r="D47" s="4"/>
      <c r="E47" s="4"/>
    </row>
  </sheetData>
  <mergeCells count="5">
    <mergeCell ref="B4:B5"/>
    <mergeCell ref="C4:C5"/>
    <mergeCell ref="D4:D5"/>
    <mergeCell ref="E4:E5"/>
    <mergeCell ref="B12:B1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3AE16-EA2D-49B4-A4FA-2DF7E8215553}">
  <dimension ref="A1:AL47"/>
  <sheetViews>
    <sheetView tabSelected="1" topLeftCell="AK1" workbookViewId="0">
      <selection activeCell="W9" sqref="W9"/>
    </sheetView>
  </sheetViews>
  <sheetFormatPr defaultRowHeight="15" x14ac:dyDescent="0.2"/>
  <cols>
    <col min="1" max="1" width="14.390625" customWidth="1"/>
    <col min="2" max="5" width="16.0078125" style="1" customWidth="1"/>
    <col min="7" max="10" width="7.93359375" style="1" customWidth="1"/>
    <col min="11" max="17" width="7.93359375" customWidth="1"/>
    <col min="19" max="22" width="10.35546875" customWidth="1"/>
    <col min="24" max="37" width="8.875" customWidth="1"/>
  </cols>
  <sheetData>
    <row r="1" spans="1:38" x14ac:dyDescent="0.2">
      <c r="A1" s="3"/>
      <c r="B1" s="4" t="s">
        <v>0</v>
      </c>
      <c r="C1" s="4" t="s">
        <v>0</v>
      </c>
      <c r="D1" s="4" t="s">
        <v>1</v>
      </c>
      <c r="E1" s="4" t="s">
        <v>1</v>
      </c>
      <c r="F1" s="1" t="s">
        <v>61</v>
      </c>
      <c r="G1" s="3" t="s">
        <v>18</v>
      </c>
      <c r="H1" s="4" t="s">
        <v>73</v>
      </c>
      <c r="J1" s="1" t="s">
        <v>19</v>
      </c>
      <c r="K1" s="4" t="s">
        <v>0</v>
      </c>
      <c r="L1" s="4" t="s">
        <v>0</v>
      </c>
      <c r="M1" s="4" t="s">
        <v>1</v>
      </c>
      <c r="N1" s="4" t="s">
        <v>1</v>
      </c>
      <c r="O1" s="1" t="s">
        <v>45</v>
      </c>
      <c r="P1" s="4" t="s">
        <v>50</v>
      </c>
      <c r="Q1" s="4" t="s">
        <v>50</v>
      </c>
      <c r="S1" t="s">
        <v>36</v>
      </c>
      <c r="W1" s="15" t="s">
        <v>85</v>
      </c>
      <c r="X1" s="15" t="s">
        <v>60</v>
      </c>
      <c r="Y1" s="15" t="s">
        <v>60</v>
      </c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38" x14ac:dyDescent="0.2">
      <c r="A2" s="3"/>
      <c r="B2" s="4" t="s">
        <v>2</v>
      </c>
      <c r="C2" s="4" t="s">
        <v>3</v>
      </c>
      <c r="D2" s="4" t="s">
        <v>2</v>
      </c>
      <c r="E2" s="4" t="s">
        <v>3</v>
      </c>
      <c r="F2" s="1" t="s">
        <v>4</v>
      </c>
      <c r="G2" s="4" t="s">
        <v>8</v>
      </c>
      <c r="H2" s="4" t="s">
        <v>74</v>
      </c>
      <c r="I2" s="4"/>
      <c r="J2" s="1" t="s">
        <v>20</v>
      </c>
      <c r="K2" s="4" t="s">
        <v>2</v>
      </c>
      <c r="L2" s="4" t="s">
        <v>3</v>
      </c>
      <c r="M2" s="4" t="s">
        <v>2</v>
      </c>
      <c r="N2" s="4" t="s">
        <v>3</v>
      </c>
      <c r="O2" s="1" t="s">
        <v>46</v>
      </c>
      <c r="P2" s="1" t="s">
        <v>55</v>
      </c>
      <c r="Q2" s="4" t="s">
        <v>52</v>
      </c>
      <c r="R2" s="4"/>
      <c r="S2" s="4" t="s">
        <v>38</v>
      </c>
      <c r="T2" s="4" t="s">
        <v>38</v>
      </c>
      <c r="U2" s="4" t="s">
        <v>39</v>
      </c>
      <c r="V2" s="4" t="s">
        <v>39</v>
      </c>
      <c r="W2" s="15"/>
      <c r="X2" s="15" t="s">
        <v>9</v>
      </c>
      <c r="Y2" s="15" t="s">
        <v>9</v>
      </c>
      <c r="Z2" s="15"/>
      <c r="AA2" s="15"/>
      <c r="AB2" s="15"/>
      <c r="AC2" s="15"/>
      <c r="AD2" s="15"/>
      <c r="AE2" s="15"/>
      <c r="AF2" s="24"/>
      <c r="AG2" s="15"/>
      <c r="AH2" s="15"/>
      <c r="AI2" s="15"/>
      <c r="AJ2" s="15"/>
      <c r="AK2" s="15"/>
      <c r="AL2" s="15"/>
    </row>
    <row r="3" spans="1:38" ht="15.75" thickBot="1" x14ac:dyDescent="0.25">
      <c r="A3" s="3" t="str">
        <f>nov!A4</f>
        <v>30 nov. 2023</v>
      </c>
      <c r="B3" s="5">
        <v>4540.6000000000004</v>
      </c>
      <c r="C3" s="5">
        <v>5180.51</v>
      </c>
      <c r="D3" s="5">
        <v>412.01</v>
      </c>
      <c r="E3" s="5">
        <v>921.16</v>
      </c>
      <c r="F3" s="1">
        <f>G3-(M3+N3)</f>
        <v>181.02999999999997</v>
      </c>
      <c r="G3" s="7">
        <f>aug!$C$16</f>
        <v>869.2</v>
      </c>
      <c r="H3" s="7">
        <f>aug!$E$15</f>
        <v>132.97</v>
      </c>
      <c r="I3" s="1" t="s">
        <v>21</v>
      </c>
      <c r="J3" s="7">
        <f>aug!$B$14</f>
        <v>9.4799999999999986</v>
      </c>
      <c r="K3" s="7">
        <f>aug!B$6</f>
        <v>232.36</v>
      </c>
      <c r="L3" s="7">
        <f>aug!C$6</f>
        <v>75.960000000000008</v>
      </c>
      <c r="M3" s="7">
        <f>aug!D$6</f>
        <v>156.37</v>
      </c>
      <c r="N3" s="7">
        <f>aug!E$6</f>
        <v>531.80000000000007</v>
      </c>
      <c r="O3" s="7">
        <f>aug!E17</f>
        <v>94.942815031527374</v>
      </c>
      <c r="P3" s="1">
        <f>aug!C18</f>
        <v>310.10000000000002</v>
      </c>
      <c r="Q3" s="1">
        <f>aug!E18</f>
        <v>19.670000000000002</v>
      </c>
      <c r="R3" s="1"/>
      <c r="S3" s="1" t="s">
        <v>34</v>
      </c>
      <c r="T3" s="1" t="s">
        <v>40</v>
      </c>
      <c r="U3" s="1" t="s">
        <v>34</v>
      </c>
      <c r="V3" s="1" t="s">
        <v>40</v>
      </c>
      <c r="W3" s="15"/>
      <c r="X3" s="15">
        <v>0.35937000000000002</v>
      </c>
      <c r="Y3" s="15"/>
      <c r="Z3" s="15" t="s">
        <v>62</v>
      </c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</row>
    <row r="4" spans="1:38" ht="33.75" customHeight="1" x14ac:dyDescent="0.2">
      <c r="A4" s="64" t="s">
        <v>80</v>
      </c>
      <c r="B4" s="86">
        <v>4661.07</v>
      </c>
      <c r="C4" s="88">
        <v>5277.39</v>
      </c>
      <c r="D4" s="86">
        <v>417.36</v>
      </c>
      <c r="E4" s="86">
        <v>929.13</v>
      </c>
      <c r="F4" s="1">
        <f t="shared" ref="F4:F14" si="0">G4-(M4+N4)</f>
        <v>785.66</v>
      </c>
      <c r="G4" s="7">
        <f>sept!$C$16</f>
        <v>785.66</v>
      </c>
      <c r="H4" s="7">
        <f>sept!$E$15</f>
        <v>110.23</v>
      </c>
      <c r="I4" s="1" t="s">
        <v>22</v>
      </c>
      <c r="J4" s="7"/>
      <c r="K4" s="7"/>
      <c r="L4" s="7"/>
      <c r="M4" s="7"/>
      <c r="N4" s="7"/>
      <c r="O4" s="7"/>
      <c r="P4" s="1"/>
      <c r="Q4" s="1">
        <f>sept!E18</f>
        <v>0</v>
      </c>
      <c r="R4" s="1" t="s">
        <v>21</v>
      </c>
      <c r="S4" s="7"/>
      <c r="T4" s="1"/>
      <c r="U4" s="7"/>
      <c r="V4" s="7"/>
      <c r="W4" s="15"/>
      <c r="X4" s="15" t="s">
        <v>56</v>
      </c>
      <c r="Y4" s="15" t="s">
        <v>58</v>
      </c>
      <c r="Z4" s="15" t="s">
        <v>63</v>
      </c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ht="14.45" customHeight="1" x14ac:dyDescent="0.2">
      <c r="A5" s="59">
        <v>0</v>
      </c>
      <c r="B5" s="87"/>
      <c r="C5" s="89"/>
      <c r="D5" s="87"/>
      <c r="E5" s="87"/>
      <c r="F5" s="1">
        <f t="shared" si="0"/>
        <v>27.569999999999823</v>
      </c>
      <c r="G5" s="7">
        <f>okt!$C$16</f>
        <v>413</v>
      </c>
      <c r="H5" s="7">
        <f>okt!$E$15</f>
        <v>56.13</v>
      </c>
      <c r="I5" s="1" t="s">
        <v>23</v>
      </c>
      <c r="J5" s="7">
        <f>okt!$B$14</f>
        <v>23.130000000000003</v>
      </c>
      <c r="K5" s="7">
        <f>okt!B$6</f>
        <v>42.590000000000032</v>
      </c>
      <c r="L5" s="7">
        <f>okt!C$6</f>
        <v>42.009999999999991</v>
      </c>
      <c r="M5" s="7">
        <f>okt!D$6</f>
        <v>138.34000000000003</v>
      </c>
      <c r="N5" s="7">
        <f>okt!E$6</f>
        <v>247.09000000000015</v>
      </c>
      <c r="O5" s="7">
        <f>okt!E17</f>
        <v>106.86883248129374</v>
      </c>
      <c r="P5" s="1">
        <f>okt!C18</f>
        <v>0</v>
      </c>
      <c r="Q5" s="1">
        <f>okt!E18</f>
        <v>0</v>
      </c>
      <c r="R5" s="1" t="s">
        <v>22</v>
      </c>
      <c r="S5" s="7"/>
      <c r="T5" s="1"/>
      <c r="U5" s="7"/>
      <c r="V5" s="7"/>
      <c r="W5" s="15"/>
      <c r="X5" s="15" t="s">
        <v>57</v>
      </c>
      <c r="Y5" s="15" t="s">
        <v>59</v>
      </c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</row>
    <row r="6" spans="1:38" x14ac:dyDescent="0.2">
      <c r="A6" s="3" t="s">
        <v>4</v>
      </c>
      <c r="B6" s="14">
        <f>IF(B$4-B$3&lt;0,0,B$4-B$3)</f>
        <v>120.46999999999935</v>
      </c>
      <c r="C6" s="14">
        <f t="shared" ref="C6:E6" si="1">IF(C$4-C$3&lt;0,0,C$4-C$3)</f>
        <v>96.880000000000109</v>
      </c>
      <c r="D6" s="14">
        <f t="shared" si="1"/>
        <v>5.3500000000000227</v>
      </c>
      <c r="E6" s="14">
        <f t="shared" si="1"/>
        <v>7.9700000000000273</v>
      </c>
      <c r="F6" s="1">
        <f t="shared" si="0"/>
        <v>111.1400000000001</v>
      </c>
      <c r="G6" s="7">
        <f>nov!$C$16</f>
        <v>174</v>
      </c>
      <c r="H6" s="7">
        <f>nov!$E$15</f>
        <v>26.2</v>
      </c>
      <c r="I6" s="66" t="s">
        <v>24</v>
      </c>
      <c r="J6" s="7">
        <f>nov!$B$14</f>
        <v>115.28</v>
      </c>
      <c r="K6" s="7">
        <f>nov!B$6</f>
        <v>168.45999999999992</v>
      </c>
      <c r="L6" s="7">
        <f>nov!C$6</f>
        <v>242.43999999999997</v>
      </c>
      <c r="M6" s="7">
        <f>nov!D$6</f>
        <v>21.119999999999891</v>
      </c>
      <c r="N6" s="7">
        <f>nov!E$6</f>
        <v>41.740000000000009</v>
      </c>
      <c r="O6" s="7">
        <f>nov!E17</f>
        <v>96.459279216351504</v>
      </c>
      <c r="P6" s="1">
        <f>nov!C18</f>
        <v>174.8</v>
      </c>
      <c r="Q6" s="1">
        <f>nov!E18</f>
        <v>0</v>
      </c>
      <c r="R6" s="1" t="s">
        <v>23</v>
      </c>
      <c r="S6" s="7">
        <f t="shared" ref="S6:S8" si="2">J5</f>
        <v>23.130000000000003</v>
      </c>
      <c r="T6" s="1">
        <v>35.569999999999709</v>
      </c>
      <c r="U6" s="7">
        <f>okt!$D$13</f>
        <v>144.4</v>
      </c>
      <c r="V6" s="7">
        <v>134</v>
      </c>
      <c r="W6" s="15" t="s">
        <v>21</v>
      </c>
      <c r="X6" s="11">
        <f>$X$3*P3</f>
        <v>111.44063700000001</v>
      </c>
      <c r="Y6" s="11">
        <f>aug!Y6</f>
        <v>12.57</v>
      </c>
      <c r="Z6" s="11">
        <f>aug!Z6</f>
        <v>1517</v>
      </c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ht="15.6" customHeight="1" x14ac:dyDescent="0.2">
      <c r="A7" s="3" t="s">
        <v>5</v>
      </c>
      <c r="B7" s="4"/>
      <c r="C7" s="5">
        <f>B6+C6</f>
        <v>217.34999999999945</v>
      </c>
      <c r="D7" s="4"/>
      <c r="E7" s="5">
        <f>D6+E6</f>
        <v>13.32000000000005</v>
      </c>
      <c r="F7" s="1">
        <f t="shared" si="0"/>
        <v>64.909999999999954</v>
      </c>
      <c r="G7" s="7">
        <f>dec!$C$16</f>
        <v>78.23</v>
      </c>
      <c r="H7" s="7">
        <f>dec!$E$15</f>
        <v>1.9278</v>
      </c>
      <c r="I7" s="1" t="s">
        <v>25</v>
      </c>
      <c r="J7" s="7">
        <f>dec!$B$14</f>
        <v>146.48999999999978</v>
      </c>
      <c r="K7" s="7">
        <f>dec!B$6</f>
        <v>120.46999999999935</v>
      </c>
      <c r="L7" s="7">
        <f>dec!C$6</f>
        <v>96.880000000000109</v>
      </c>
      <c r="M7" s="7">
        <f>dec!D$6</f>
        <v>5.3500000000000227</v>
      </c>
      <c r="N7" s="7">
        <f>dec!E$6</f>
        <v>7.9700000000000273</v>
      </c>
      <c r="O7" s="7">
        <f>dec!E17</f>
        <v>1664.4680851063831</v>
      </c>
      <c r="P7" s="1">
        <f>C18</f>
        <v>45.5</v>
      </c>
      <c r="Q7" s="1">
        <f>E18</f>
        <v>0</v>
      </c>
      <c r="R7" s="66" t="s">
        <v>24</v>
      </c>
      <c r="S7" s="7">
        <f t="shared" si="2"/>
        <v>115.28</v>
      </c>
      <c r="T7" s="1">
        <v>69.520000000000437</v>
      </c>
      <c r="U7" s="7">
        <f>nov!$D$13</f>
        <v>344.41</v>
      </c>
      <c r="V7" s="7">
        <v>299.86</v>
      </c>
      <c r="W7" s="15" t="s">
        <v>22</v>
      </c>
      <c r="X7" s="11">
        <f t="shared" ref="X7:X17" si="3">$X$3*P4</f>
        <v>0</v>
      </c>
      <c r="Y7" s="11">
        <f>sept!Y7</f>
        <v>0</v>
      </c>
      <c r="Z7" s="11">
        <f>sept!Z7</f>
        <v>165</v>
      </c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ht="15.6" customHeight="1" x14ac:dyDescent="0.2">
      <c r="A8" s="3" t="s">
        <v>6</v>
      </c>
      <c r="B8" s="4"/>
      <c r="C8" s="4"/>
      <c r="D8" s="5">
        <f>C7-E7</f>
        <v>204.0299999999994</v>
      </c>
      <c r="E8" s="4"/>
      <c r="F8" s="1">
        <f t="shared" si="0"/>
        <v>0</v>
      </c>
      <c r="G8" s="7"/>
      <c r="H8" s="7"/>
      <c r="I8" s="1" t="s">
        <v>26</v>
      </c>
      <c r="J8" s="7"/>
      <c r="K8" s="7"/>
      <c r="L8" s="7"/>
      <c r="M8" s="7"/>
      <c r="N8" s="7"/>
      <c r="O8" s="7"/>
      <c r="P8" s="1"/>
      <c r="Q8" s="1"/>
      <c r="R8" s="1" t="s">
        <v>25</v>
      </c>
      <c r="S8" s="7">
        <f t="shared" si="2"/>
        <v>146.48999999999978</v>
      </c>
      <c r="T8" s="1">
        <v>170.53999999999905</v>
      </c>
      <c r="U8" s="7" t="str">
        <f>dec!$D$13</f>
        <v>142.35</v>
      </c>
      <c r="V8" s="7">
        <v>474.1</v>
      </c>
      <c r="W8" s="15" t="s">
        <v>23</v>
      </c>
      <c r="X8" s="11">
        <f t="shared" si="3"/>
        <v>0</v>
      </c>
      <c r="Y8" s="11">
        <f>okt!Y8</f>
        <v>0</v>
      </c>
      <c r="Z8" s="11">
        <f>okt!Z8</f>
        <v>16</v>
      </c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</row>
    <row r="9" spans="1:38" x14ac:dyDescent="0.2">
      <c r="A9" s="3"/>
      <c r="B9" s="4"/>
      <c r="C9" s="4"/>
      <c r="D9" s="4"/>
      <c r="E9" s="4"/>
      <c r="F9" s="1">
        <f t="shared" si="0"/>
        <v>0</v>
      </c>
      <c r="G9" s="7"/>
      <c r="H9" s="7"/>
      <c r="I9" s="1" t="s">
        <v>27</v>
      </c>
      <c r="J9" s="7"/>
      <c r="K9" s="7"/>
      <c r="L9" s="7"/>
      <c r="M9" s="7"/>
      <c r="N9" s="7"/>
      <c r="O9" s="7"/>
      <c r="P9" s="1"/>
      <c r="Q9" s="1"/>
      <c r="R9" s="1" t="s">
        <v>26</v>
      </c>
      <c r="S9" s="7"/>
      <c r="T9" s="1"/>
      <c r="U9" s="7"/>
      <c r="V9" s="7"/>
      <c r="W9" s="67" t="s">
        <v>24</v>
      </c>
      <c r="X9" s="11">
        <f t="shared" si="3"/>
        <v>62.817876000000005</v>
      </c>
      <c r="Y9" s="11">
        <f>nov!Y9</f>
        <v>0</v>
      </c>
      <c r="Z9" s="11">
        <f>nov!Z9</f>
        <v>649</v>
      </c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</row>
    <row r="10" spans="1:38" x14ac:dyDescent="0.2">
      <c r="A10" s="3"/>
      <c r="B10" s="4"/>
      <c r="C10" s="4" t="s">
        <v>7</v>
      </c>
      <c r="D10" s="4"/>
      <c r="E10" s="4"/>
      <c r="F10" s="1">
        <f t="shared" si="0"/>
        <v>0</v>
      </c>
      <c r="G10" s="7"/>
      <c r="H10" s="7"/>
      <c r="I10" s="1" t="s">
        <v>28</v>
      </c>
      <c r="J10" s="7"/>
      <c r="K10" s="7"/>
      <c r="L10" s="7"/>
      <c r="M10" s="7"/>
      <c r="N10" s="7"/>
      <c r="O10" s="7"/>
      <c r="P10" s="1"/>
      <c r="Q10" s="1"/>
      <c r="R10" s="1" t="s">
        <v>27</v>
      </c>
      <c r="S10" s="7"/>
      <c r="T10" s="1"/>
      <c r="U10" s="7"/>
      <c r="V10" s="7"/>
      <c r="W10" s="15" t="s">
        <v>25</v>
      </c>
      <c r="X10" s="11">
        <f t="shared" si="3"/>
        <v>16.351335000000002</v>
      </c>
      <c r="Y10" s="11"/>
      <c r="Z10" s="11">
        <v>648</v>
      </c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1" spans="1:38" ht="15.75" thickBot="1" x14ac:dyDescent="0.25">
      <c r="A11" s="3" t="s">
        <v>79</v>
      </c>
      <c r="B11" s="5">
        <v>6131.71</v>
      </c>
      <c r="C11" s="4"/>
      <c r="D11" s="4" t="s">
        <v>47</v>
      </c>
      <c r="E11" s="4" t="s">
        <v>47</v>
      </c>
      <c r="F11" s="1">
        <f t="shared" si="0"/>
        <v>0</v>
      </c>
      <c r="G11" s="7"/>
      <c r="H11" s="7"/>
      <c r="I11" s="1" t="s">
        <v>29</v>
      </c>
      <c r="J11" s="7"/>
      <c r="K11" s="7"/>
      <c r="L11" s="7"/>
      <c r="M11" s="7"/>
      <c r="N11" s="7"/>
      <c r="O11" s="7"/>
      <c r="P11" s="1"/>
      <c r="Q11" s="1"/>
      <c r="R11" s="1" t="s">
        <v>28</v>
      </c>
      <c r="S11" s="7"/>
      <c r="T11" s="1"/>
      <c r="U11" s="7"/>
      <c r="V11" s="7"/>
      <c r="W11" s="15" t="s">
        <v>26</v>
      </c>
      <c r="X11" s="11">
        <f t="shared" si="3"/>
        <v>0</v>
      </c>
      <c r="Y11" s="11"/>
      <c r="Z11" s="11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</row>
    <row r="12" spans="1:38" ht="15.6" customHeight="1" x14ac:dyDescent="0.2">
      <c r="A12" s="65" t="s">
        <v>81</v>
      </c>
      <c r="B12" s="84">
        <v>6278.2</v>
      </c>
      <c r="C12" s="4" t="s">
        <v>7</v>
      </c>
      <c r="D12" s="4" t="s">
        <v>34</v>
      </c>
      <c r="E12" s="4" t="s">
        <v>40</v>
      </c>
      <c r="F12" s="1">
        <f t="shared" si="0"/>
        <v>0</v>
      </c>
      <c r="G12" s="7"/>
      <c r="H12" s="7"/>
      <c r="I12" s="1" t="s">
        <v>30</v>
      </c>
      <c r="J12" s="7"/>
      <c r="K12" s="7"/>
      <c r="L12" s="7"/>
      <c r="M12" s="7"/>
      <c r="N12" s="7"/>
      <c r="O12" s="7"/>
      <c r="P12" s="1"/>
      <c r="Q12" s="1"/>
      <c r="R12" s="1" t="s">
        <v>29</v>
      </c>
      <c r="S12" s="7"/>
      <c r="T12" s="1"/>
      <c r="U12" s="7"/>
      <c r="V12" s="7"/>
      <c r="W12" s="15" t="s">
        <v>27</v>
      </c>
      <c r="X12" s="11">
        <f t="shared" si="3"/>
        <v>0</v>
      </c>
      <c r="Y12" s="11"/>
      <c r="Z12" s="11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</row>
    <row r="13" spans="1:38" ht="15.6" customHeight="1" x14ac:dyDescent="0.2">
      <c r="A13" s="57">
        <v>0</v>
      </c>
      <c r="B13" s="85"/>
      <c r="C13" s="4" t="s">
        <v>40</v>
      </c>
      <c r="D13" s="19" t="s">
        <v>84</v>
      </c>
      <c r="E13" s="5">
        <f>V8</f>
        <v>474.1</v>
      </c>
      <c r="F13" s="1">
        <f t="shared" si="0"/>
        <v>0</v>
      </c>
      <c r="G13" s="7"/>
      <c r="H13" s="7"/>
      <c r="I13" s="1" t="s">
        <v>31</v>
      </c>
      <c r="J13" s="7"/>
      <c r="K13" s="7"/>
      <c r="L13" s="7"/>
      <c r="M13" s="7"/>
      <c r="N13" s="7"/>
      <c r="O13" s="7"/>
      <c r="P13" s="1"/>
      <c r="Q13" s="1"/>
      <c r="R13" s="1" t="s">
        <v>30</v>
      </c>
      <c r="S13" s="7"/>
      <c r="T13" s="1"/>
      <c r="U13" s="7"/>
      <c r="V13" s="7"/>
      <c r="W13" s="15" t="s">
        <v>28</v>
      </c>
      <c r="X13" s="11">
        <f t="shared" si="3"/>
        <v>0</v>
      </c>
      <c r="Y13" s="11"/>
      <c r="Z13" s="11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  <row r="14" spans="1:38" x14ac:dyDescent="0.2">
      <c r="A14" s="3" t="s">
        <v>4</v>
      </c>
      <c r="B14" s="14">
        <f>IF(B$12-B$11&lt;0,0,B$12-B$11)</f>
        <v>146.48999999999978</v>
      </c>
      <c r="C14" s="4">
        <f>T8</f>
        <v>170.53999999999905</v>
      </c>
      <c r="D14" s="4" t="s">
        <v>49</v>
      </c>
      <c r="E14" s="4" t="s">
        <v>48</v>
      </c>
      <c r="F14" s="1">
        <f t="shared" si="0"/>
        <v>0</v>
      </c>
      <c r="G14" s="7"/>
      <c r="H14" s="7"/>
      <c r="I14" s="1" t="s">
        <v>32</v>
      </c>
      <c r="J14" s="7"/>
      <c r="K14" s="7"/>
      <c r="L14" s="7"/>
      <c r="M14" s="7"/>
      <c r="N14" s="7"/>
      <c r="O14" s="7"/>
      <c r="P14" s="1"/>
      <c r="Q14" s="1"/>
      <c r="R14" s="1" t="s">
        <v>31</v>
      </c>
      <c r="S14" s="7"/>
      <c r="T14" s="1"/>
      <c r="U14" s="7"/>
      <c r="V14" s="7"/>
      <c r="W14" s="15" t="s">
        <v>29</v>
      </c>
      <c r="X14" s="11">
        <f t="shared" si="3"/>
        <v>0</v>
      </c>
      <c r="Y14" s="11"/>
      <c r="Z14" s="11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</row>
    <row r="15" spans="1:38" x14ac:dyDescent="0.2">
      <c r="A15" s="3"/>
      <c r="B15" s="4"/>
      <c r="C15" s="4"/>
      <c r="D15" s="4" t="s">
        <v>10</v>
      </c>
      <c r="E15" s="17">
        <v>1.9278</v>
      </c>
      <c r="F15" s="1">
        <f>SUM(F3:F14)</f>
        <v>1170.3099999999997</v>
      </c>
      <c r="G15" s="7">
        <f>SUM(G3:G14)</f>
        <v>2320.09</v>
      </c>
      <c r="H15" s="7">
        <f>SUM(H3:H14)</f>
        <v>327.45779999999996</v>
      </c>
      <c r="I15" s="1" t="s">
        <v>33</v>
      </c>
      <c r="J15" s="7">
        <f>SUM(J3:J14)</f>
        <v>294.37999999999977</v>
      </c>
      <c r="K15" s="7">
        <f t="shared" ref="K15:N15" si="4">SUM(K3:K14)</f>
        <v>563.87999999999931</v>
      </c>
      <c r="L15" s="7">
        <f t="shared" si="4"/>
        <v>457.29000000000008</v>
      </c>
      <c r="M15" s="7">
        <f t="shared" si="4"/>
        <v>321.17999999999995</v>
      </c>
      <c r="N15" s="7">
        <f t="shared" si="4"/>
        <v>828.60000000000025</v>
      </c>
      <c r="O15" s="7">
        <f>G15/H15%/((20*395*85%/1000)*85%)</f>
        <v>124.13222780384436</v>
      </c>
      <c r="P15" s="1">
        <f>SUM(P3:P14)</f>
        <v>530.40000000000009</v>
      </c>
      <c r="Q15" s="1">
        <f>SUM(Q3:Q14)</f>
        <v>19.670000000000002</v>
      </c>
      <c r="R15" s="1" t="s">
        <v>32</v>
      </c>
      <c r="S15" s="7"/>
      <c r="T15" s="1"/>
      <c r="U15" s="7"/>
      <c r="V15" s="7"/>
      <c r="W15" s="15" t="s">
        <v>30</v>
      </c>
      <c r="X15" s="11">
        <f t="shared" si="3"/>
        <v>0</v>
      </c>
      <c r="Y15" s="11"/>
      <c r="Z15" s="11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</row>
    <row r="16" spans="1:38" x14ac:dyDescent="0.2">
      <c r="A16" s="3" t="s">
        <v>83</v>
      </c>
      <c r="B16" s="4" t="s">
        <v>8</v>
      </c>
      <c r="C16" s="17">
        <v>78.23</v>
      </c>
      <c r="D16" s="4">
        <v>2.5</v>
      </c>
      <c r="E16" s="35">
        <v>4.7</v>
      </c>
      <c r="I16" s="4" t="s">
        <v>12</v>
      </c>
      <c r="J16" s="4" t="s">
        <v>13</v>
      </c>
      <c r="K16" s="4" t="s">
        <v>14</v>
      </c>
      <c r="L16" s="4" t="s">
        <v>15</v>
      </c>
      <c r="M16" s="4" t="s">
        <v>16</v>
      </c>
      <c r="N16" s="4" t="s">
        <v>17</v>
      </c>
      <c r="R16" s="1" t="s">
        <v>33</v>
      </c>
      <c r="S16" s="11">
        <f>SUM(S4:S15)</f>
        <v>284.89999999999975</v>
      </c>
      <c r="T16" s="11">
        <f t="shared" ref="T16:V16" si="5">SUM(T4:T15)</f>
        <v>275.6299999999992</v>
      </c>
      <c r="U16" s="11">
        <f t="shared" si="5"/>
        <v>488.81000000000006</v>
      </c>
      <c r="V16" s="11">
        <f t="shared" si="5"/>
        <v>907.96</v>
      </c>
      <c r="W16" s="15" t="s">
        <v>31</v>
      </c>
      <c r="X16" s="11">
        <f t="shared" si="3"/>
        <v>0</v>
      </c>
      <c r="Y16" s="11"/>
      <c r="Z16" s="11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spans="1:38" x14ac:dyDescent="0.2">
      <c r="A17" s="3"/>
      <c r="B17" s="4" t="s">
        <v>9</v>
      </c>
      <c r="C17" s="17"/>
      <c r="D17" s="4" t="s">
        <v>11</v>
      </c>
      <c r="E17" s="35">
        <f>C16/E16%</f>
        <v>1664.4680851063831</v>
      </c>
      <c r="I17" s="5">
        <f>K15*100/($K$15+$L$15)</f>
        <v>55.219013484532418</v>
      </c>
      <c r="J17" s="5">
        <f t="shared" ref="J17:L17" si="6">L15*100/($K$15+$L$15)</f>
        <v>44.780986515467589</v>
      </c>
      <c r="K17" s="5">
        <f t="shared" si="6"/>
        <v>31.452157818972371</v>
      </c>
      <c r="L17" s="5">
        <f t="shared" si="6"/>
        <v>81.142219219131078</v>
      </c>
      <c r="M17" s="4">
        <v>100</v>
      </c>
      <c r="N17" s="2">
        <f>(M15+N15)*100/(K15+L15)</f>
        <v>112.59437703810343</v>
      </c>
      <c r="W17" s="15" t="s">
        <v>32</v>
      </c>
      <c r="X17" s="11">
        <f t="shared" si="3"/>
        <v>0</v>
      </c>
      <c r="Y17" s="11"/>
      <c r="Z17" s="11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spans="1:38" x14ac:dyDescent="0.2">
      <c r="A18" s="3" t="s">
        <v>53</v>
      </c>
      <c r="B18" s="4" t="s">
        <v>51</v>
      </c>
      <c r="C18" s="17">
        <v>45.5</v>
      </c>
      <c r="D18" s="4" t="s">
        <v>54</v>
      </c>
      <c r="E18" s="17"/>
      <c r="S18" t="s">
        <v>37</v>
      </c>
      <c r="W18" s="15" t="s">
        <v>33</v>
      </c>
      <c r="X18" s="11">
        <f>SUM(X6:X17)</f>
        <v>190.60984800000003</v>
      </c>
      <c r="Y18" s="11">
        <f>SUM(Y6:Y17)</f>
        <v>12.57</v>
      </c>
      <c r="Z18" s="11">
        <f>SUM(Z6:Z17)</f>
        <v>2995</v>
      </c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spans="1:38" x14ac:dyDescent="0.2">
      <c r="A19" s="4" t="s">
        <v>12</v>
      </c>
      <c r="B19" s="4" t="s">
        <v>13</v>
      </c>
      <c r="C19" s="4" t="s">
        <v>14</v>
      </c>
      <c r="D19" s="4" t="s">
        <v>15</v>
      </c>
      <c r="E19" s="4" t="s">
        <v>16</v>
      </c>
      <c r="F19" s="8" t="s">
        <v>35</v>
      </c>
      <c r="R19" s="1"/>
      <c r="S19" s="1" t="s">
        <v>41</v>
      </c>
      <c r="T19" s="1" t="s">
        <v>42</v>
      </c>
      <c r="U19" s="1" t="s">
        <v>44</v>
      </c>
      <c r="V19" s="1" t="s">
        <v>43</v>
      </c>
      <c r="W19" s="15"/>
      <c r="X19" s="11" t="s">
        <v>50</v>
      </c>
      <c r="Y19" s="11"/>
      <c r="Z19" s="11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</row>
    <row r="20" spans="1:38" x14ac:dyDescent="0.2">
      <c r="A20" s="5">
        <f>B6*100/$C$7</f>
        <v>55.42673107890483</v>
      </c>
      <c r="B20" s="5">
        <f t="shared" ref="B20:D20" si="7">C6*100/$C$7</f>
        <v>44.57326892109517</v>
      </c>
      <c r="C20" s="5">
        <f t="shared" si="7"/>
        <v>2.461467678859</v>
      </c>
      <c r="D20" s="5">
        <f t="shared" si="7"/>
        <v>3.666896710374993</v>
      </c>
      <c r="E20" s="4">
        <v>100</v>
      </c>
      <c r="F20" s="9">
        <f>C20+D20</f>
        <v>6.128364389233993</v>
      </c>
      <c r="R20" s="1" t="s">
        <v>21</v>
      </c>
      <c r="S20" s="7"/>
      <c r="T20" s="10"/>
      <c r="U20" s="7"/>
      <c r="V20" s="10"/>
      <c r="W20" s="15" t="s">
        <v>33</v>
      </c>
      <c r="X20" t="s">
        <v>9</v>
      </c>
      <c r="Y20" s="11">
        <f>X18+Y18</f>
        <v>203.17984800000002</v>
      </c>
      <c r="Z20" s="11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</row>
    <row r="21" spans="1:38" x14ac:dyDescent="0.2">
      <c r="A21" s="3"/>
      <c r="B21" s="4"/>
      <c r="C21" s="4"/>
      <c r="D21" s="4"/>
      <c r="E21" s="4"/>
      <c r="R21" s="1" t="s">
        <v>22</v>
      </c>
      <c r="S21" s="7"/>
      <c r="T21" s="10"/>
      <c r="U21" s="7"/>
      <c r="V21" s="10"/>
      <c r="W21" s="15"/>
      <c r="X21" s="15" t="s">
        <v>75</v>
      </c>
      <c r="Y21" s="15">
        <f>Y20/Z18</f>
        <v>6.7839682136894827E-2</v>
      </c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</row>
    <row r="22" spans="1:38" x14ac:dyDescent="0.2">
      <c r="A22" s="3"/>
      <c r="B22" s="4"/>
      <c r="C22" s="4"/>
      <c r="D22" s="4"/>
      <c r="E22" s="4"/>
      <c r="R22" s="1" t="s">
        <v>23</v>
      </c>
      <c r="S22" s="7">
        <f t="shared" ref="S22:S24" si="8">K5+L5</f>
        <v>84.600000000000023</v>
      </c>
      <c r="T22" s="10">
        <v>108</v>
      </c>
      <c r="U22" s="7">
        <f t="shared" ref="U22:U24" si="9">M5+N5</f>
        <v>385.43000000000018</v>
      </c>
      <c r="V22" s="10">
        <v>221</v>
      </c>
    </row>
    <row r="23" spans="1:38" x14ac:dyDescent="0.2">
      <c r="A23" s="3"/>
      <c r="B23" s="4"/>
      <c r="C23" s="4"/>
      <c r="D23" s="4"/>
      <c r="E23" s="4"/>
      <c r="R23" s="66" t="s">
        <v>24</v>
      </c>
      <c r="S23" s="7">
        <f t="shared" si="8"/>
        <v>410.89999999999986</v>
      </c>
      <c r="T23" s="10">
        <v>218</v>
      </c>
      <c r="U23" s="7">
        <f t="shared" si="9"/>
        <v>62.8599999999999</v>
      </c>
      <c r="V23" s="10">
        <v>86</v>
      </c>
    </row>
    <row r="24" spans="1:38" x14ac:dyDescent="0.2">
      <c r="A24" s="3"/>
      <c r="B24" s="4"/>
      <c r="C24" s="4"/>
      <c r="D24" s="4"/>
      <c r="E24" s="4"/>
      <c r="R24" s="1" t="s">
        <v>25</v>
      </c>
      <c r="S24" s="7">
        <f t="shared" si="8"/>
        <v>217.34999999999945</v>
      </c>
      <c r="T24" s="10">
        <v>435</v>
      </c>
      <c r="U24" s="7">
        <f t="shared" si="9"/>
        <v>13.32000000000005</v>
      </c>
      <c r="V24" s="10">
        <v>17</v>
      </c>
    </row>
    <row r="25" spans="1:38" x14ac:dyDescent="0.2">
      <c r="A25" s="3"/>
      <c r="B25" s="4"/>
      <c r="C25" s="4"/>
      <c r="D25" s="4"/>
      <c r="E25" s="4"/>
      <c r="R25" s="1" t="s">
        <v>26</v>
      </c>
      <c r="S25" s="7"/>
      <c r="T25" s="10"/>
      <c r="U25" s="7"/>
      <c r="V25" s="10"/>
    </row>
    <row r="26" spans="1:38" x14ac:dyDescent="0.2">
      <c r="A26" s="3"/>
      <c r="B26" s="4"/>
      <c r="C26" s="4"/>
      <c r="D26" s="4"/>
      <c r="E26" s="4"/>
      <c r="R26" s="1" t="s">
        <v>27</v>
      </c>
      <c r="S26" s="7"/>
      <c r="T26" s="10"/>
      <c r="U26" s="7"/>
      <c r="V26" s="10"/>
    </row>
    <row r="27" spans="1:38" x14ac:dyDescent="0.2">
      <c r="A27" s="3"/>
      <c r="B27" s="4"/>
      <c r="C27" s="4"/>
      <c r="D27" s="4"/>
      <c r="E27" s="4"/>
      <c r="R27" s="1" t="s">
        <v>28</v>
      </c>
      <c r="S27" s="7"/>
      <c r="T27" s="10"/>
      <c r="U27" s="7"/>
      <c r="V27" s="10"/>
    </row>
    <row r="28" spans="1:38" x14ac:dyDescent="0.2">
      <c r="A28" s="3"/>
      <c r="B28" s="4"/>
      <c r="C28" s="4"/>
      <c r="D28" s="4"/>
      <c r="E28" s="4"/>
      <c r="R28" s="1" t="s">
        <v>29</v>
      </c>
      <c r="S28" s="7"/>
      <c r="T28" s="10"/>
      <c r="U28" s="7"/>
      <c r="V28" s="10"/>
    </row>
    <row r="29" spans="1:38" x14ac:dyDescent="0.2">
      <c r="A29" s="3"/>
      <c r="B29" s="4"/>
      <c r="C29" s="4"/>
      <c r="D29" s="4"/>
      <c r="E29" s="4"/>
      <c r="I29" s="7"/>
      <c r="R29" s="1" t="s">
        <v>30</v>
      </c>
      <c r="S29" s="7"/>
      <c r="T29" s="10"/>
      <c r="U29" s="7"/>
      <c r="V29" s="10"/>
      <c r="AD29" s="2"/>
    </row>
    <row r="30" spans="1:38" x14ac:dyDescent="0.2">
      <c r="A30" s="4"/>
      <c r="B30" s="4"/>
      <c r="C30" s="4"/>
      <c r="D30" s="4"/>
      <c r="E30" s="4"/>
      <c r="G30" s="4"/>
      <c r="H30" s="4"/>
      <c r="I30" s="4"/>
      <c r="J30" s="4"/>
      <c r="K30" s="4"/>
      <c r="R30" s="1" t="s">
        <v>31</v>
      </c>
      <c r="S30" s="7"/>
      <c r="T30" s="10"/>
      <c r="U30" s="7"/>
      <c r="V30" s="10"/>
    </row>
    <row r="31" spans="1:38" x14ac:dyDescent="0.2">
      <c r="A31" s="5"/>
      <c r="B31" s="5"/>
      <c r="C31" s="4"/>
      <c r="D31" s="4"/>
      <c r="E31" s="4"/>
      <c r="K31" s="1"/>
      <c r="R31" s="1" t="s">
        <v>32</v>
      </c>
      <c r="S31" s="7"/>
      <c r="T31" s="10"/>
      <c r="U31" s="7"/>
      <c r="V31" s="10"/>
    </row>
    <row r="32" spans="1:38" x14ac:dyDescent="0.2">
      <c r="A32" s="3"/>
      <c r="B32" s="4"/>
      <c r="C32" s="4"/>
      <c r="D32" s="4"/>
      <c r="E32" s="4"/>
      <c r="H32" s="7"/>
      <c r="J32" s="7"/>
      <c r="R32" s="1" t="s">
        <v>33</v>
      </c>
      <c r="S32" s="7">
        <f>SUM(S20:S31)</f>
        <v>712.84999999999934</v>
      </c>
      <c r="T32" s="7">
        <f t="shared" ref="T32:V32" si="10">SUM(T20:T31)</f>
        <v>761</v>
      </c>
      <c r="U32" s="7">
        <f t="shared" si="10"/>
        <v>461.61000000000013</v>
      </c>
      <c r="V32" s="7">
        <f t="shared" si="10"/>
        <v>324</v>
      </c>
      <c r="AD32" s="2"/>
    </row>
    <row r="33" spans="1:28" x14ac:dyDescent="0.2">
      <c r="A33" s="3"/>
      <c r="B33" s="4"/>
      <c r="C33" s="4"/>
      <c r="D33" s="4"/>
      <c r="E33" s="4"/>
    </row>
    <row r="34" spans="1:28" x14ac:dyDescent="0.2">
      <c r="A34" s="3"/>
      <c r="B34" s="4"/>
      <c r="C34" s="4"/>
      <c r="D34" s="4"/>
      <c r="E34" s="4"/>
    </row>
    <row r="35" spans="1:28" x14ac:dyDescent="0.2">
      <c r="A35" s="3"/>
      <c r="B35" s="4"/>
      <c r="C35" s="5"/>
      <c r="D35" s="4"/>
      <c r="E35" s="4"/>
      <c r="R35" s="41" t="s">
        <v>67</v>
      </c>
      <c r="S35" s="41"/>
      <c r="T35" s="41"/>
      <c r="U35" s="42"/>
      <c r="V35" s="42"/>
    </row>
    <row r="36" spans="1:28" x14ac:dyDescent="0.2">
      <c r="A36" s="3"/>
      <c r="B36" s="4"/>
      <c r="C36" s="4"/>
      <c r="D36" s="4"/>
      <c r="E36" s="4"/>
      <c r="R36" s="41">
        <v>0.35937000000000002</v>
      </c>
      <c r="S36" s="41"/>
      <c r="T36" s="41" t="s">
        <v>68</v>
      </c>
      <c r="U36" s="42" t="s">
        <v>69</v>
      </c>
      <c r="V36" s="42" t="s">
        <v>70</v>
      </c>
    </row>
    <row r="37" spans="1:28" x14ac:dyDescent="0.2">
      <c r="A37" s="3"/>
      <c r="B37" s="4"/>
      <c r="C37" s="4"/>
      <c r="D37" s="4"/>
      <c r="E37" s="4"/>
      <c r="R37" s="41" t="s">
        <v>71</v>
      </c>
      <c r="S37" s="41" t="s">
        <v>66</v>
      </c>
      <c r="T37" s="41" t="s">
        <v>72</v>
      </c>
      <c r="U37" s="42"/>
      <c r="V37" s="42"/>
    </row>
    <row r="38" spans="1:28" x14ac:dyDescent="0.2">
      <c r="A38" s="3"/>
      <c r="B38" s="4"/>
      <c r="C38" s="4"/>
      <c r="D38" s="4"/>
      <c r="E38" s="4"/>
      <c r="R38" s="41">
        <f>F15*R36</f>
        <v>420.57430469999991</v>
      </c>
      <c r="S38" s="41">
        <f>(M15+N15)*R36</f>
        <v>413.19643860000008</v>
      </c>
      <c r="T38" s="41"/>
      <c r="U38" s="42">
        <v>3500</v>
      </c>
      <c r="V38" s="42"/>
      <c r="X38" s="16"/>
    </row>
    <row r="39" spans="1:28" x14ac:dyDescent="0.2">
      <c r="A39" s="3"/>
      <c r="B39" s="4"/>
      <c r="C39" s="4"/>
      <c r="D39" s="4"/>
      <c r="E39" s="4"/>
    </row>
    <row r="40" spans="1:28" x14ac:dyDescent="0.2">
      <c r="A40" s="3"/>
      <c r="B40" s="4"/>
      <c r="C40" s="4"/>
      <c r="D40" s="4"/>
      <c r="E40" s="4"/>
    </row>
    <row r="41" spans="1:28" x14ac:dyDescent="0.2">
      <c r="A41" s="3"/>
      <c r="B41" s="4"/>
      <c r="C41" s="4"/>
      <c r="D41" s="4"/>
      <c r="E41" s="4"/>
      <c r="Z41" s="2"/>
      <c r="AA41" s="2"/>
      <c r="AB41" s="2"/>
    </row>
    <row r="42" spans="1:28" x14ac:dyDescent="0.2">
      <c r="A42" s="3"/>
      <c r="B42" s="4"/>
      <c r="C42" s="4"/>
      <c r="D42" s="4"/>
      <c r="E42" s="4"/>
      <c r="Z42" s="2"/>
      <c r="AA42" s="2"/>
      <c r="AB42" s="2"/>
    </row>
    <row r="43" spans="1:28" x14ac:dyDescent="0.2">
      <c r="A43" s="3"/>
      <c r="B43" s="4"/>
      <c r="C43" s="4"/>
      <c r="D43" s="4"/>
      <c r="E43" s="4"/>
      <c r="Z43" s="2"/>
      <c r="AA43" s="2"/>
      <c r="AB43" s="2"/>
    </row>
    <row r="44" spans="1:28" x14ac:dyDescent="0.2">
      <c r="A44" s="3"/>
      <c r="B44" s="4"/>
      <c r="C44" s="4"/>
      <c r="D44" s="4"/>
      <c r="E44" s="4"/>
      <c r="H44" s="7"/>
      <c r="I44" s="7"/>
      <c r="J44" s="7"/>
      <c r="K44" s="7"/>
      <c r="Z44" s="2"/>
      <c r="AA44" s="2"/>
      <c r="AB44" s="2"/>
    </row>
    <row r="45" spans="1:28" x14ac:dyDescent="0.2">
      <c r="A45" s="3"/>
      <c r="B45" s="4"/>
      <c r="C45" s="4"/>
      <c r="D45" s="4"/>
      <c r="E45" s="4"/>
      <c r="Z45" s="2"/>
      <c r="AA45" s="2"/>
      <c r="AB45" s="2"/>
    </row>
    <row r="46" spans="1:28" x14ac:dyDescent="0.2">
      <c r="A46" s="3"/>
      <c r="B46" s="4"/>
      <c r="C46" s="4"/>
      <c r="D46" s="4"/>
      <c r="E46" s="4"/>
    </row>
    <row r="47" spans="1:28" x14ac:dyDescent="0.2">
      <c r="A47" s="3"/>
      <c r="B47" s="4"/>
      <c r="C47" s="4"/>
      <c r="D47" s="4"/>
      <c r="E47" s="4"/>
    </row>
  </sheetData>
  <mergeCells count="5">
    <mergeCell ref="B4:B5"/>
    <mergeCell ref="C4:C5"/>
    <mergeCell ref="D4:D5"/>
    <mergeCell ref="E4:E5"/>
    <mergeCell ref="B12:B1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7DA07-9AD2-4002-88A7-08F6D1AD47A9}">
  <dimension ref="A1:AL47"/>
  <sheetViews>
    <sheetView zoomScaleNormal="100" workbookViewId="0">
      <selection activeCell="A17" sqref="A17"/>
    </sheetView>
  </sheetViews>
  <sheetFormatPr defaultRowHeight="15" x14ac:dyDescent="0.2"/>
  <cols>
    <col min="1" max="1" width="14.390625" customWidth="1"/>
    <col min="2" max="5" width="16.0078125" style="1" customWidth="1"/>
    <col min="7" max="10" width="7.93359375" style="1" customWidth="1"/>
    <col min="11" max="17" width="7.93359375" customWidth="1"/>
    <col min="19" max="22" width="10.35546875" customWidth="1"/>
    <col min="24" max="37" width="8.875" customWidth="1"/>
  </cols>
  <sheetData>
    <row r="1" spans="1:38" x14ac:dyDescent="0.2">
      <c r="A1" s="3"/>
      <c r="B1" s="4" t="s">
        <v>0</v>
      </c>
      <c r="C1" s="4" t="s">
        <v>0</v>
      </c>
      <c r="D1" s="4" t="s">
        <v>1</v>
      </c>
      <c r="E1" s="4" t="s">
        <v>1</v>
      </c>
      <c r="F1" s="1" t="s">
        <v>61</v>
      </c>
      <c r="G1" s="3" t="s">
        <v>18</v>
      </c>
      <c r="H1" s="4" t="s">
        <v>73</v>
      </c>
      <c r="J1" s="1" t="s">
        <v>19</v>
      </c>
      <c r="K1" s="4" t="s">
        <v>0</v>
      </c>
      <c r="L1" s="4" t="s">
        <v>0</v>
      </c>
      <c r="M1" s="4" t="s">
        <v>1</v>
      </c>
      <c r="N1" s="4" t="s">
        <v>1</v>
      </c>
      <c r="O1" s="1" t="s">
        <v>45</v>
      </c>
      <c r="P1" s="4" t="s">
        <v>50</v>
      </c>
      <c r="Q1" s="4" t="s">
        <v>50</v>
      </c>
      <c r="S1" t="s">
        <v>36</v>
      </c>
      <c r="W1" s="11"/>
      <c r="X1" s="11" t="s">
        <v>60</v>
      </c>
      <c r="Y1" s="11" t="s">
        <v>60</v>
      </c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38" x14ac:dyDescent="0.2">
      <c r="A2" s="3"/>
      <c r="B2" s="4" t="s">
        <v>2</v>
      </c>
      <c r="C2" s="4" t="s">
        <v>3</v>
      </c>
      <c r="D2" s="4" t="s">
        <v>2</v>
      </c>
      <c r="E2" s="4" t="s">
        <v>3</v>
      </c>
      <c r="F2" s="1" t="s">
        <v>4</v>
      </c>
      <c r="G2" s="4" t="s">
        <v>8</v>
      </c>
      <c r="H2" s="4" t="s">
        <v>74</v>
      </c>
      <c r="I2" s="4"/>
      <c r="J2" s="1" t="s">
        <v>20</v>
      </c>
      <c r="K2" s="4" t="s">
        <v>2</v>
      </c>
      <c r="L2" s="4" t="s">
        <v>3</v>
      </c>
      <c r="M2" s="4" t="s">
        <v>2</v>
      </c>
      <c r="N2" s="4" t="s">
        <v>3</v>
      </c>
      <c r="O2" s="1" t="s">
        <v>46</v>
      </c>
      <c r="P2" s="1" t="s">
        <v>55</v>
      </c>
      <c r="Q2" s="4" t="s">
        <v>52</v>
      </c>
      <c r="R2" s="4"/>
      <c r="S2" s="4" t="s">
        <v>38</v>
      </c>
      <c r="T2" s="4" t="s">
        <v>38</v>
      </c>
      <c r="U2" s="4" t="s">
        <v>39</v>
      </c>
      <c r="V2" s="4" t="s">
        <v>39</v>
      </c>
      <c r="W2" s="11"/>
      <c r="X2" s="11" t="s">
        <v>9</v>
      </c>
      <c r="Y2" s="11" t="s">
        <v>9</v>
      </c>
      <c r="Z2" s="11"/>
      <c r="AA2" s="11"/>
      <c r="AB2" s="11"/>
      <c r="AC2" s="11"/>
      <c r="AD2" s="11"/>
      <c r="AE2" s="11"/>
      <c r="AF2" s="30"/>
      <c r="AG2" s="11"/>
      <c r="AH2" s="11"/>
      <c r="AI2" s="11"/>
      <c r="AJ2" s="11"/>
      <c r="AK2" s="11"/>
      <c r="AL2" s="11"/>
    </row>
    <row r="3" spans="1:38" ht="15.75" thickBot="1" x14ac:dyDescent="0.25">
      <c r="A3" s="3" t="str">
        <f>dec!A4</f>
        <v>31 dec. 2023</v>
      </c>
      <c r="B3" s="5">
        <f>dec!B4</f>
        <v>4661.07</v>
      </c>
      <c r="C3" s="5">
        <f>dec!C4</f>
        <v>5277.39</v>
      </c>
      <c r="D3" s="5">
        <f>dec!D4</f>
        <v>417.36</v>
      </c>
      <c r="E3" s="5">
        <f>dec!E4</f>
        <v>929.13</v>
      </c>
      <c r="F3" s="1">
        <f>G3-(M3+N3)</f>
        <v>181.02999999999997</v>
      </c>
      <c r="G3" s="7">
        <f>aug!$C$16</f>
        <v>869.2</v>
      </c>
      <c r="H3" s="7">
        <f>aug!$E$15</f>
        <v>132.97</v>
      </c>
      <c r="I3" s="1" t="s">
        <v>21</v>
      </c>
      <c r="J3" s="7">
        <f>aug!$B$14</f>
        <v>9.4799999999999986</v>
      </c>
      <c r="K3" s="7">
        <f>aug!B$6</f>
        <v>232.36</v>
      </c>
      <c r="L3" s="7">
        <f>aug!C$6</f>
        <v>75.960000000000008</v>
      </c>
      <c r="M3" s="7">
        <f>aug!D$6</f>
        <v>156.37</v>
      </c>
      <c r="N3" s="7">
        <f>aug!E$6</f>
        <v>531.80000000000007</v>
      </c>
      <c r="O3" s="7">
        <f>aug!E17</f>
        <v>94.942815031527374</v>
      </c>
      <c r="P3" s="1">
        <f>aug!C18</f>
        <v>310.10000000000002</v>
      </c>
      <c r="Q3" s="1">
        <f>aug!E18</f>
        <v>19.670000000000002</v>
      </c>
      <c r="R3" s="1"/>
      <c r="S3" s="1" t="s">
        <v>34</v>
      </c>
      <c r="T3" s="1" t="s">
        <v>40</v>
      </c>
      <c r="U3" s="1" t="s">
        <v>34</v>
      </c>
      <c r="V3" s="1" t="s">
        <v>40</v>
      </c>
      <c r="W3" s="11"/>
      <c r="X3" s="11">
        <v>0.35937000000000002</v>
      </c>
      <c r="Y3" s="11"/>
      <c r="Z3" s="10" t="s">
        <v>62</v>
      </c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ht="14.45" customHeight="1" x14ac:dyDescent="0.2">
      <c r="A4" s="61"/>
      <c r="B4" s="90"/>
      <c r="C4" s="90"/>
      <c r="D4" s="90"/>
      <c r="E4" s="90"/>
      <c r="F4" s="1">
        <f t="shared" ref="F4:F14" si="0">G4-(M4+N4)</f>
        <v>125.15000000000009</v>
      </c>
      <c r="G4" s="7">
        <f>sept!$C$16</f>
        <v>785.66</v>
      </c>
      <c r="H4" s="7">
        <f>sept!$E$15</f>
        <v>110.23</v>
      </c>
      <c r="I4" s="1" t="s">
        <v>22</v>
      </c>
      <c r="J4" s="7">
        <f>sept!$B$14</f>
        <v>9.7899999999999991</v>
      </c>
      <c r="K4" s="7">
        <f>sept!B$6</f>
        <v>102.44</v>
      </c>
      <c r="L4" s="7">
        <f>sept!C$6</f>
        <v>50.960000000000008</v>
      </c>
      <c r="M4" s="7">
        <f>sept!D$6</f>
        <v>211.60000000000002</v>
      </c>
      <c r="N4" s="7">
        <f>sept!E$6</f>
        <v>448.90999999999985</v>
      </c>
      <c r="O4" s="7">
        <f>sept!E17</f>
        <v>103.52157972196643</v>
      </c>
      <c r="P4" s="1">
        <f>sept!C18</f>
        <v>72.62</v>
      </c>
      <c r="Q4" s="1">
        <f>sept!E18</f>
        <v>0</v>
      </c>
      <c r="R4" s="1" t="s">
        <v>21</v>
      </c>
      <c r="S4" s="7">
        <f>J3</f>
        <v>9.4799999999999986</v>
      </c>
      <c r="T4" s="1">
        <v>10.510000000000218</v>
      </c>
      <c r="U4" s="7">
        <f>aug!$D$13</f>
        <v>27.84</v>
      </c>
      <c r="V4" s="7">
        <v>2.9</v>
      </c>
      <c r="W4" s="11"/>
      <c r="X4" s="11" t="s">
        <v>56</v>
      </c>
      <c r="Y4" s="11" t="s">
        <v>58</v>
      </c>
      <c r="Z4" s="10" t="s">
        <v>63</v>
      </c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spans="1:38" ht="14.45" customHeight="1" x14ac:dyDescent="0.2">
      <c r="A5" s="46"/>
      <c r="B5" s="91"/>
      <c r="C5" s="91"/>
      <c r="D5" s="91"/>
      <c r="E5" s="91"/>
      <c r="F5" s="1">
        <f t="shared" si="0"/>
        <v>27.569999999999823</v>
      </c>
      <c r="G5" s="7">
        <f>okt!$C$16</f>
        <v>413</v>
      </c>
      <c r="H5" s="7">
        <f>okt!$E$15</f>
        <v>56.13</v>
      </c>
      <c r="I5" s="1" t="s">
        <v>23</v>
      </c>
      <c r="J5" s="7">
        <f>okt!$B$14</f>
        <v>23.130000000000003</v>
      </c>
      <c r="K5" s="7">
        <f>okt!B$6</f>
        <v>42.590000000000032</v>
      </c>
      <c r="L5" s="7">
        <f>okt!C$6</f>
        <v>42.009999999999991</v>
      </c>
      <c r="M5" s="7">
        <f>okt!D$6</f>
        <v>138.34000000000003</v>
      </c>
      <c r="N5" s="7">
        <f>okt!E$6</f>
        <v>247.09000000000015</v>
      </c>
      <c r="O5" s="7">
        <f>okt!E17</f>
        <v>106.86883248129374</v>
      </c>
      <c r="P5" s="1">
        <f>okt!C18</f>
        <v>0</v>
      </c>
      <c r="Q5" s="1">
        <f>okt!E18</f>
        <v>0</v>
      </c>
      <c r="R5" s="1" t="s">
        <v>22</v>
      </c>
      <c r="S5" s="7">
        <f t="shared" ref="S5:S9" si="1">J4</f>
        <v>9.7899999999999991</v>
      </c>
      <c r="T5" s="1">
        <v>6.4500000000007276</v>
      </c>
      <c r="U5" s="7">
        <f>sept!$D$13</f>
        <v>27.2</v>
      </c>
      <c r="V5" s="7">
        <v>93.36</v>
      </c>
      <c r="W5" s="11"/>
      <c r="X5" s="11" t="s">
        <v>57</v>
      </c>
      <c r="Y5" s="11" t="s">
        <v>59</v>
      </c>
      <c r="Z5" s="10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1:38" x14ac:dyDescent="0.2">
      <c r="A6" s="3" t="s">
        <v>4</v>
      </c>
      <c r="B6" s="14">
        <f>IF(B$4-B$3&lt;0,0,B$4-B$3)</f>
        <v>0</v>
      </c>
      <c r="C6" s="14">
        <f t="shared" ref="C6:E6" si="2">IF(C$4-C$3&lt;0,0,C$4-C$3)</f>
        <v>0</v>
      </c>
      <c r="D6" s="14">
        <f t="shared" si="2"/>
        <v>0</v>
      </c>
      <c r="E6" s="14">
        <f t="shared" si="2"/>
        <v>0</v>
      </c>
      <c r="F6" s="1">
        <f t="shared" si="0"/>
        <v>111.1400000000001</v>
      </c>
      <c r="G6" s="7">
        <f>nov!$C$16</f>
        <v>174</v>
      </c>
      <c r="H6" s="7">
        <f>nov!$E$15</f>
        <v>26.2</v>
      </c>
      <c r="I6" s="1" t="s">
        <v>24</v>
      </c>
      <c r="J6" s="7">
        <f>nov!$B$14</f>
        <v>115.28</v>
      </c>
      <c r="K6" s="7">
        <f>nov!B$6</f>
        <v>168.45999999999992</v>
      </c>
      <c r="L6" s="7">
        <f>nov!C$6</f>
        <v>242.43999999999997</v>
      </c>
      <c r="M6" s="7">
        <f>nov!D$6</f>
        <v>21.119999999999891</v>
      </c>
      <c r="N6" s="7">
        <f>nov!E$6</f>
        <v>41.740000000000009</v>
      </c>
      <c r="O6" s="7">
        <f>nov!E17</f>
        <v>96.459279216351504</v>
      </c>
      <c r="P6" s="1">
        <f>nov!C18</f>
        <v>174.8</v>
      </c>
      <c r="Q6" s="1">
        <f>nov!E18</f>
        <v>0</v>
      </c>
      <c r="R6" s="1" t="s">
        <v>23</v>
      </c>
      <c r="S6" s="7">
        <f t="shared" si="1"/>
        <v>23.130000000000003</v>
      </c>
      <c r="T6" s="1">
        <v>35.569999999999709</v>
      </c>
      <c r="U6" s="7">
        <f>okt!$D$13</f>
        <v>144.4</v>
      </c>
      <c r="V6" s="7">
        <v>134</v>
      </c>
      <c r="W6" s="11" t="s">
        <v>21</v>
      </c>
      <c r="X6" s="11">
        <f>$X$3*P3</f>
        <v>111.44063700000001</v>
      </c>
      <c r="Y6" s="11">
        <f>aug!Y6</f>
        <v>12.57</v>
      </c>
      <c r="Z6" s="10">
        <f>aug!Z6</f>
        <v>1517</v>
      </c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15.6" customHeight="1" x14ac:dyDescent="0.2">
      <c r="A7" s="3" t="s">
        <v>5</v>
      </c>
      <c r="B7" s="4"/>
      <c r="C7" s="5">
        <f>B6+C6</f>
        <v>0</v>
      </c>
      <c r="D7" s="4"/>
      <c r="E7" s="5">
        <f>D6+E6</f>
        <v>0</v>
      </c>
      <c r="F7" s="1">
        <f t="shared" si="0"/>
        <v>64.909999999999954</v>
      </c>
      <c r="G7" s="7">
        <f>dec!$C$16</f>
        <v>78.23</v>
      </c>
      <c r="H7" s="7">
        <f>dec!$E$15</f>
        <v>1.9278</v>
      </c>
      <c r="I7" s="1" t="s">
        <v>25</v>
      </c>
      <c r="J7" s="7">
        <f>dec!$B$14</f>
        <v>146.48999999999978</v>
      </c>
      <c r="K7" s="7">
        <f>dec!B$6</f>
        <v>120.46999999999935</v>
      </c>
      <c r="L7" s="7">
        <f>dec!C$6</f>
        <v>96.880000000000109</v>
      </c>
      <c r="M7" s="7">
        <f>dec!D$6</f>
        <v>5.3500000000000227</v>
      </c>
      <c r="N7" s="7">
        <f>dec!E$6</f>
        <v>7.9700000000000273</v>
      </c>
      <c r="O7" s="7">
        <f>dec!E17</f>
        <v>1664.4680851063831</v>
      </c>
      <c r="P7" s="1">
        <f>dec!C18</f>
        <v>45.5</v>
      </c>
      <c r="Q7" s="1">
        <f>dec!E18</f>
        <v>0</v>
      </c>
      <c r="R7" s="1" t="s">
        <v>24</v>
      </c>
      <c r="S7" s="7">
        <f t="shared" si="1"/>
        <v>115.28</v>
      </c>
      <c r="T7" s="1">
        <v>69.520000000000437</v>
      </c>
      <c r="U7" s="7">
        <f>nov!$D$13</f>
        <v>344.41</v>
      </c>
      <c r="V7" s="7">
        <v>299.86</v>
      </c>
      <c r="W7" s="11" t="s">
        <v>22</v>
      </c>
      <c r="X7" s="11">
        <f t="shared" ref="X7:X17" si="3">$X$3*P4</f>
        <v>26.097449400000002</v>
      </c>
      <c r="Y7" s="11">
        <f>sept!Y7</f>
        <v>0</v>
      </c>
      <c r="Z7" s="10">
        <f>sept!Z7</f>
        <v>165</v>
      </c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ht="15.6" customHeight="1" x14ac:dyDescent="0.2">
      <c r="A8" s="3" t="s">
        <v>6</v>
      </c>
      <c r="B8" s="4"/>
      <c r="C8" s="4"/>
      <c r="D8" s="5">
        <f>C7-E7</f>
        <v>0</v>
      </c>
      <c r="E8" s="4"/>
      <c r="F8" s="1">
        <f t="shared" si="0"/>
        <v>0</v>
      </c>
      <c r="G8" s="7">
        <f>jan!$C$16</f>
        <v>0</v>
      </c>
      <c r="H8" s="7">
        <f>jan!$E$15</f>
        <v>0</v>
      </c>
      <c r="I8" s="1" t="s">
        <v>26</v>
      </c>
      <c r="J8" s="7">
        <f>jan!$B$14</f>
        <v>0</v>
      </c>
      <c r="K8" s="7">
        <f>jan!B$6</f>
        <v>0</v>
      </c>
      <c r="L8" s="7">
        <f>jan!C$6</f>
        <v>0</v>
      </c>
      <c r="M8" s="7">
        <f>jan!D$6</f>
        <v>0</v>
      </c>
      <c r="N8" s="7">
        <f>jan!E$6</f>
        <v>0</v>
      </c>
      <c r="O8" s="7" t="e">
        <f>jan!E17</f>
        <v>#DIV/0!</v>
      </c>
      <c r="P8" s="7">
        <f>C18</f>
        <v>0</v>
      </c>
      <c r="Q8" s="1">
        <f>E18</f>
        <v>0</v>
      </c>
      <c r="R8" s="1" t="s">
        <v>25</v>
      </c>
      <c r="S8" s="7">
        <f t="shared" si="1"/>
        <v>146.48999999999978</v>
      </c>
      <c r="T8" s="1">
        <v>170.53999999999905</v>
      </c>
      <c r="U8" s="7" t="str">
        <f>dec!$D$13</f>
        <v>142.35</v>
      </c>
      <c r="V8" s="7">
        <v>474.1</v>
      </c>
      <c r="W8" s="11" t="s">
        <v>23</v>
      </c>
      <c r="X8" s="11">
        <f t="shared" si="3"/>
        <v>0</v>
      </c>
      <c r="Y8" s="11">
        <f>okt!Y8</f>
        <v>0</v>
      </c>
      <c r="Z8" s="10">
        <f>okt!Z8</f>
        <v>16</v>
      </c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</row>
    <row r="9" spans="1:38" x14ac:dyDescent="0.2">
      <c r="A9" s="3"/>
      <c r="B9" s="4"/>
      <c r="C9" s="4"/>
      <c r="D9" s="4"/>
      <c r="E9" s="4"/>
      <c r="F9" s="1">
        <f t="shared" si="0"/>
        <v>0</v>
      </c>
      <c r="G9" s="7"/>
      <c r="H9" s="7"/>
      <c r="I9" s="1" t="s">
        <v>27</v>
      </c>
      <c r="J9" s="7"/>
      <c r="K9" s="7"/>
      <c r="L9" s="7"/>
      <c r="M9" s="7"/>
      <c r="N9" s="7"/>
      <c r="O9" s="7"/>
      <c r="P9" s="7"/>
      <c r="Q9" s="1"/>
      <c r="R9" s="1" t="s">
        <v>26</v>
      </c>
      <c r="S9" s="7">
        <f t="shared" si="1"/>
        <v>0</v>
      </c>
      <c r="T9" s="1">
        <v>34.809999999999491</v>
      </c>
      <c r="U9" s="7">
        <f>jan!$D$13</f>
        <v>0</v>
      </c>
      <c r="V9" s="7">
        <v>435.82</v>
      </c>
      <c r="W9" s="11" t="s">
        <v>24</v>
      </c>
      <c r="X9" s="11">
        <f t="shared" si="3"/>
        <v>62.817876000000005</v>
      </c>
      <c r="Y9" s="11">
        <f>nov!Y9</f>
        <v>0</v>
      </c>
      <c r="Z9" s="10">
        <f>nov!Z9</f>
        <v>649</v>
      </c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</row>
    <row r="10" spans="1:38" x14ac:dyDescent="0.2">
      <c r="A10" s="3"/>
      <c r="B10" s="4"/>
      <c r="C10" s="4" t="s">
        <v>7</v>
      </c>
      <c r="D10" s="4"/>
      <c r="E10" s="4"/>
      <c r="F10" s="1">
        <f t="shared" si="0"/>
        <v>0</v>
      </c>
      <c r="G10" s="7"/>
      <c r="H10" s="7"/>
      <c r="I10" s="1" t="s">
        <v>28</v>
      </c>
      <c r="J10" s="7"/>
      <c r="K10" s="7"/>
      <c r="L10" s="7"/>
      <c r="M10" s="7"/>
      <c r="N10" s="7"/>
      <c r="O10" s="7"/>
      <c r="P10" s="7"/>
      <c r="Q10" s="1"/>
      <c r="R10" s="1" t="s">
        <v>27</v>
      </c>
      <c r="S10" s="7"/>
      <c r="T10" s="1"/>
      <c r="U10" s="7"/>
      <c r="V10" s="7"/>
      <c r="W10" s="11" t="s">
        <v>25</v>
      </c>
      <c r="X10" s="11">
        <f t="shared" si="3"/>
        <v>16.351335000000002</v>
      </c>
      <c r="Y10" s="11">
        <f>dec!Y10</f>
        <v>0</v>
      </c>
      <c r="Z10" s="10">
        <f>dec!Z10</f>
        <v>648</v>
      </c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</row>
    <row r="11" spans="1:38" ht="15.75" thickBot="1" x14ac:dyDescent="0.25">
      <c r="A11" s="3"/>
      <c r="B11" s="5">
        <f>dec!B12</f>
        <v>6278.2</v>
      </c>
      <c r="C11" s="4"/>
      <c r="D11" s="4" t="s">
        <v>47</v>
      </c>
      <c r="E11" s="4" t="s">
        <v>47</v>
      </c>
      <c r="F11" s="1">
        <f t="shared" si="0"/>
        <v>0</v>
      </c>
      <c r="G11" s="7"/>
      <c r="H11" s="7"/>
      <c r="I11" s="1" t="s">
        <v>29</v>
      </c>
      <c r="J11" s="7"/>
      <c r="K11" s="7"/>
      <c r="L11" s="7"/>
      <c r="M11" s="7"/>
      <c r="N11" s="7"/>
      <c r="O11" s="7"/>
      <c r="P11" s="7"/>
      <c r="Q11" s="1"/>
      <c r="R11" s="1" t="s">
        <v>28</v>
      </c>
      <c r="S11" s="7"/>
      <c r="T11" s="1"/>
      <c r="U11" s="7"/>
      <c r="V11" s="7"/>
      <c r="W11" s="11" t="s">
        <v>26</v>
      </c>
      <c r="X11" s="11">
        <f t="shared" si="3"/>
        <v>0</v>
      </c>
      <c r="Y11" s="11"/>
      <c r="Z11" s="10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</row>
    <row r="12" spans="1:38" ht="15.6" customHeight="1" x14ac:dyDescent="0.2">
      <c r="A12" s="60"/>
      <c r="B12" s="90"/>
      <c r="C12" s="4" t="s">
        <v>7</v>
      </c>
      <c r="D12" s="4" t="s">
        <v>34</v>
      </c>
      <c r="E12" s="4" t="s">
        <v>40</v>
      </c>
      <c r="F12" s="1">
        <f t="shared" si="0"/>
        <v>0</v>
      </c>
      <c r="G12" s="7"/>
      <c r="H12" s="7"/>
      <c r="I12" s="1" t="s">
        <v>30</v>
      </c>
      <c r="J12" s="7"/>
      <c r="K12" s="7"/>
      <c r="L12" s="7"/>
      <c r="M12" s="7"/>
      <c r="N12" s="7"/>
      <c r="O12" s="7"/>
      <c r="P12" s="7"/>
      <c r="Q12" s="1"/>
      <c r="R12" s="1" t="s">
        <v>29</v>
      </c>
      <c r="S12" s="7"/>
      <c r="T12" s="1"/>
      <c r="U12" s="7"/>
      <c r="V12" s="7"/>
      <c r="W12" s="11" t="s">
        <v>27</v>
      </c>
      <c r="X12" s="11">
        <f t="shared" si="3"/>
        <v>0</v>
      </c>
      <c r="Y12" s="11"/>
      <c r="Z12" s="10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</row>
    <row r="13" spans="1:38" ht="15.6" customHeight="1" x14ac:dyDescent="0.2">
      <c r="A13" s="44"/>
      <c r="B13" s="91"/>
      <c r="C13" s="4" t="s">
        <v>40</v>
      </c>
      <c r="D13" s="17"/>
      <c r="E13" s="5">
        <f>V9</f>
        <v>435.82</v>
      </c>
      <c r="F13" s="1">
        <f t="shared" si="0"/>
        <v>0</v>
      </c>
      <c r="G13" s="7"/>
      <c r="H13" s="7"/>
      <c r="I13" s="1" t="s">
        <v>31</v>
      </c>
      <c r="J13" s="7"/>
      <c r="K13" s="7"/>
      <c r="L13" s="7"/>
      <c r="M13" s="7"/>
      <c r="N13" s="7"/>
      <c r="O13" s="7"/>
      <c r="P13" s="7"/>
      <c r="Q13" s="1"/>
      <c r="R13" s="1" t="s">
        <v>30</v>
      </c>
      <c r="S13" s="7"/>
      <c r="T13" s="1"/>
      <c r="U13" s="7"/>
      <c r="V13" s="7"/>
      <c r="W13" s="11" t="s">
        <v>28</v>
      </c>
      <c r="X13" s="11">
        <f t="shared" si="3"/>
        <v>0</v>
      </c>
      <c r="Y13" s="11"/>
      <c r="Z13" s="10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</row>
    <row r="14" spans="1:38" x14ac:dyDescent="0.2">
      <c r="A14" s="3" t="s">
        <v>4</v>
      </c>
      <c r="B14" s="14">
        <f>IF(B$12-B$11&lt;0,0,B$12-B$11)</f>
        <v>0</v>
      </c>
      <c r="C14" s="4">
        <f>T9</f>
        <v>34.809999999999491</v>
      </c>
      <c r="D14" s="4" t="s">
        <v>49</v>
      </c>
      <c r="E14" s="4" t="s">
        <v>48</v>
      </c>
      <c r="F14" s="1">
        <f t="shared" si="0"/>
        <v>0</v>
      </c>
      <c r="G14" s="7"/>
      <c r="H14" s="7"/>
      <c r="I14" s="1" t="s">
        <v>32</v>
      </c>
      <c r="J14" s="7"/>
      <c r="K14" s="7"/>
      <c r="L14" s="7"/>
      <c r="M14" s="7"/>
      <c r="N14" s="7"/>
      <c r="O14" s="7"/>
      <c r="P14" s="7"/>
      <c r="Q14" s="1"/>
      <c r="R14" s="1" t="s">
        <v>31</v>
      </c>
      <c r="S14" s="7"/>
      <c r="T14" s="1"/>
      <c r="U14" s="7"/>
      <c r="V14" s="7"/>
      <c r="W14" s="11" t="s">
        <v>29</v>
      </c>
      <c r="X14" s="11">
        <f t="shared" si="3"/>
        <v>0</v>
      </c>
      <c r="Y14" s="11"/>
      <c r="Z14" s="10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spans="1:38" x14ac:dyDescent="0.2">
      <c r="A15" s="3"/>
      <c r="B15" s="4"/>
      <c r="C15" s="4"/>
      <c r="D15" s="4" t="s">
        <v>10</v>
      </c>
      <c r="E15" s="17"/>
      <c r="F15" s="1">
        <f>SUM(F3:F14)</f>
        <v>509.79999999999995</v>
      </c>
      <c r="G15" s="7">
        <f>SUM(G3:G14)</f>
        <v>2320.09</v>
      </c>
      <c r="H15" s="7">
        <f>SUM(H3:H14)</f>
        <v>327.45779999999996</v>
      </c>
      <c r="I15" s="1" t="s">
        <v>33</v>
      </c>
      <c r="J15" s="7">
        <f>SUM(J3:J14)</f>
        <v>304.16999999999979</v>
      </c>
      <c r="K15" s="7">
        <f t="shared" ref="K15:N15" si="4">SUM(K3:K14)</f>
        <v>666.31999999999925</v>
      </c>
      <c r="L15" s="7">
        <f t="shared" si="4"/>
        <v>508.25000000000011</v>
      </c>
      <c r="M15" s="7">
        <f t="shared" si="4"/>
        <v>532.78</v>
      </c>
      <c r="N15" s="7">
        <f t="shared" si="4"/>
        <v>1277.5100000000002</v>
      </c>
      <c r="O15" s="7">
        <f>G15/H15%/((20*395*85%/1000)*85%)</f>
        <v>124.13222780384436</v>
      </c>
      <c r="P15" s="1">
        <f>SUM(P3:P14)</f>
        <v>603.02</v>
      </c>
      <c r="Q15" s="1">
        <f>SUM(Q3:Q14)</f>
        <v>19.670000000000002</v>
      </c>
      <c r="R15" s="1" t="s">
        <v>32</v>
      </c>
      <c r="S15" s="7"/>
      <c r="T15" s="1"/>
      <c r="U15" s="7"/>
      <c r="V15" s="7"/>
      <c r="W15" s="11" t="s">
        <v>30</v>
      </c>
      <c r="X15" s="11">
        <f t="shared" si="3"/>
        <v>0</v>
      </c>
      <c r="Y15" s="11"/>
      <c r="Z15" s="10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1:38" x14ac:dyDescent="0.2">
      <c r="A16" s="3" t="s">
        <v>82</v>
      </c>
      <c r="B16" s="4" t="s">
        <v>8</v>
      </c>
      <c r="C16" s="17"/>
      <c r="D16" s="4">
        <v>6.8849999999999998</v>
      </c>
      <c r="E16" s="35">
        <f>E15*D16</f>
        <v>0</v>
      </c>
      <c r="I16" s="4" t="s">
        <v>12</v>
      </c>
      <c r="J16" s="4" t="s">
        <v>13</v>
      </c>
      <c r="K16" s="4" t="s">
        <v>14</v>
      </c>
      <c r="L16" s="4" t="s">
        <v>15</v>
      </c>
      <c r="M16" s="4" t="s">
        <v>16</v>
      </c>
      <c r="N16" s="4" t="s">
        <v>17</v>
      </c>
      <c r="R16" s="1" t="s">
        <v>33</v>
      </c>
      <c r="S16" s="11">
        <f>SUM(S4:S15)</f>
        <v>304.16999999999979</v>
      </c>
      <c r="T16" s="11">
        <f t="shared" ref="T16:V16" si="5">SUM(T4:T15)</f>
        <v>327.39999999999964</v>
      </c>
      <c r="U16" s="11">
        <f t="shared" si="5"/>
        <v>543.85</v>
      </c>
      <c r="V16" s="11">
        <f t="shared" si="5"/>
        <v>1440.04</v>
      </c>
      <c r="W16" s="11" t="s">
        <v>31</v>
      </c>
      <c r="X16" s="11">
        <f t="shared" si="3"/>
        <v>0</v>
      </c>
      <c r="Y16" s="11"/>
      <c r="Z16" s="10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1:38" x14ac:dyDescent="0.2">
      <c r="A17" s="3"/>
      <c r="B17" s="4" t="s">
        <v>9</v>
      </c>
      <c r="C17" s="17"/>
      <c r="D17" s="4" t="s">
        <v>11</v>
      </c>
      <c r="E17" s="35" t="e">
        <f>C16/E16%</f>
        <v>#DIV/0!</v>
      </c>
      <c r="I17" s="5">
        <f>K15*100/($K$15+$L$15)</f>
        <v>56.728845449824163</v>
      </c>
      <c r="J17" s="5">
        <f t="shared" ref="J17:L17" si="6">L15*100/($K$15+$L$15)</f>
        <v>43.271154550175851</v>
      </c>
      <c r="K17" s="5">
        <f t="shared" si="6"/>
        <v>45.359578398903459</v>
      </c>
      <c r="L17" s="5">
        <f t="shared" si="6"/>
        <v>108.7640583362423</v>
      </c>
      <c r="M17" s="4">
        <v>100</v>
      </c>
      <c r="N17" s="2">
        <f>(M15+N15)*100/(K15+L15)</f>
        <v>154.12363673514574</v>
      </c>
      <c r="W17" s="11" t="s">
        <v>32</v>
      </c>
      <c r="X17" s="11">
        <f t="shared" si="3"/>
        <v>0</v>
      </c>
      <c r="Y17" s="11"/>
      <c r="Z17" s="10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1:38" x14ac:dyDescent="0.2">
      <c r="A18" s="3" t="s">
        <v>53</v>
      </c>
      <c r="B18" s="4" t="s">
        <v>51</v>
      </c>
      <c r="C18" s="17"/>
      <c r="D18" s="4" t="s">
        <v>54</v>
      </c>
      <c r="E18" s="17"/>
      <c r="S18" t="s">
        <v>37</v>
      </c>
      <c r="W18" s="11" t="s">
        <v>33</v>
      </c>
      <c r="X18" s="11">
        <f>SUM(X6:X17)</f>
        <v>216.70729740000002</v>
      </c>
      <c r="Y18" s="11">
        <f>SUM(Y6:Y17)</f>
        <v>12.57</v>
      </c>
      <c r="Z18" s="10">
        <f>SUM(Z6:Z17)</f>
        <v>2995</v>
      </c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</row>
    <row r="19" spans="1:38" x14ac:dyDescent="0.2">
      <c r="A19" s="4" t="s">
        <v>12</v>
      </c>
      <c r="B19" s="4" t="s">
        <v>13</v>
      </c>
      <c r="C19" s="4" t="s">
        <v>14</v>
      </c>
      <c r="D19" s="4" t="s">
        <v>15</v>
      </c>
      <c r="E19" s="4" t="s">
        <v>16</v>
      </c>
      <c r="F19" s="8" t="s">
        <v>35</v>
      </c>
      <c r="R19" s="1"/>
      <c r="S19" s="1" t="s">
        <v>41</v>
      </c>
      <c r="T19" s="1" t="s">
        <v>42</v>
      </c>
      <c r="U19" s="1" t="s">
        <v>44</v>
      </c>
      <c r="V19" s="1" t="s">
        <v>43</v>
      </c>
      <c r="W19" s="15"/>
      <c r="X19" s="11" t="s">
        <v>50</v>
      </c>
      <c r="Y19" s="11"/>
      <c r="Z19" s="11"/>
      <c r="AA19" s="15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</row>
    <row r="20" spans="1:38" x14ac:dyDescent="0.2">
      <c r="A20" s="5" t="e">
        <f>B6*100/$C$7</f>
        <v>#DIV/0!</v>
      </c>
      <c r="B20" s="5" t="e">
        <f t="shared" ref="B20:D20" si="7">C6*100/$C$7</f>
        <v>#DIV/0!</v>
      </c>
      <c r="C20" s="5" t="e">
        <f t="shared" si="7"/>
        <v>#DIV/0!</v>
      </c>
      <c r="D20" s="5" t="e">
        <f t="shared" si="7"/>
        <v>#DIV/0!</v>
      </c>
      <c r="E20" s="4">
        <v>100</v>
      </c>
      <c r="F20" s="9" t="e">
        <f>C20+D20</f>
        <v>#DIV/0!</v>
      </c>
      <c r="R20" s="1" t="s">
        <v>21</v>
      </c>
      <c r="S20" s="7">
        <f>K3+L3</f>
        <v>308.32000000000005</v>
      </c>
      <c r="T20" s="10">
        <v>402</v>
      </c>
      <c r="U20" s="36">
        <f>M3+N3</f>
        <v>688.17000000000007</v>
      </c>
      <c r="V20" s="10">
        <v>373</v>
      </c>
      <c r="W20" s="15" t="s">
        <v>33</v>
      </c>
      <c r="X20" t="s">
        <v>9</v>
      </c>
      <c r="Y20" s="11">
        <f>X18+Y18</f>
        <v>229.27729740000001</v>
      </c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</row>
    <row r="21" spans="1:38" x14ac:dyDescent="0.2">
      <c r="A21" s="3"/>
      <c r="B21" s="4"/>
      <c r="C21" s="4"/>
      <c r="D21" s="4"/>
      <c r="E21" s="4"/>
      <c r="R21" s="1" t="s">
        <v>22</v>
      </c>
      <c r="S21" s="7">
        <f t="shared" ref="S21:S25" si="8">K4+L4</f>
        <v>153.4</v>
      </c>
      <c r="T21" s="10">
        <v>244</v>
      </c>
      <c r="U21" s="36">
        <f t="shared" ref="U21:U25" si="9">M4+N4</f>
        <v>660.50999999999988</v>
      </c>
      <c r="V21" s="10">
        <v>270</v>
      </c>
      <c r="W21" s="15"/>
      <c r="X21" s="15" t="s">
        <v>75</v>
      </c>
      <c r="Y21" s="15">
        <f>Y20/Z18</f>
        <v>7.6553354724540904E-2</v>
      </c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</row>
    <row r="22" spans="1:38" x14ac:dyDescent="0.2">
      <c r="A22" s="3"/>
      <c r="B22" s="4"/>
      <c r="C22" s="4"/>
      <c r="D22" s="4"/>
      <c r="E22" s="4"/>
      <c r="R22" s="1" t="s">
        <v>23</v>
      </c>
      <c r="S22" s="7">
        <f t="shared" si="8"/>
        <v>84.600000000000023</v>
      </c>
      <c r="T22" s="10">
        <v>108</v>
      </c>
      <c r="U22" s="36">
        <f t="shared" si="9"/>
        <v>385.43000000000018</v>
      </c>
      <c r="V22" s="10">
        <v>221</v>
      </c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</row>
    <row r="23" spans="1:38" x14ac:dyDescent="0.2">
      <c r="A23" s="3"/>
      <c r="B23" s="4"/>
      <c r="C23" s="4"/>
      <c r="D23" s="4"/>
      <c r="E23" s="4"/>
      <c r="R23" s="1" t="s">
        <v>24</v>
      </c>
      <c r="S23" s="7">
        <f t="shared" si="8"/>
        <v>410.89999999999986</v>
      </c>
      <c r="T23" s="10">
        <v>218</v>
      </c>
      <c r="U23" s="36">
        <f t="shared" si="9"/>
        <v>62.8599999999999</v>
      </c>
      <c r="V23" s="10">
        <v>86</v>
      </c>
    </row>
    <row r="24" spans="1:38" x14ac:dyDescent="0.2">
      <c r="A24" s="3"/>
      <c r="B24" s="4"/>
      <c r="C24" s="4"/>
      <c r="D24" s="4"/>
      <c r="E24" s="4"/>
      <c r="R24" s="1" t="s">
        <v>25</v>
      </c>
      <c r="S24" s="7">
        <f t="shared" si="8"/>
        <v>217.34999999999945</v>
      </c>
      <c r="T24" s="10">
        <v>435</v>
      </c>
      <c r="U24" s="36">
        <f t="shared" si="9"/>
        <v>13.32000000000005</v>
      </c>
      <c r="V24" s="10">
        <v>17</v>
      </c>
    </row>
    <row r="25" spans="1:38" x14ac:dyDescent="0.2">
      <c r="A25" s="3"/>
      <c r="B25" s="4"/>
      <c r="C25" s="4"/>
      <c r="D25" s="4"/>
      <c r="E25" s="4"/>
      <c r="R25" s="1" t="s">
        <v>26</v>
      </c>
      <c r="S25" s="7">
        <f t="shared" si="8"/>
        <v>0</v>
      </c>
      <c r="T25" s="10">
        <v>125</v>
      </c>
      <c r="U25" s="36">
        <f t="shared" si="9"/>
        <v>0</v>
      </c>
      <c r="V25" s="10">
        <v>35</v>
      </c>
    </row>
    <row r="26" spans="1:38" x14ac:dyDescent="0.2">
      <c r="A26" s="3"/>
      <c r="B26" s="4"/>
      <c r="C26" s="4"/>
      <c r="D26" s="4"/>
      <c r="E26" s="4"/>
      <c r="R26" s="1" t="s">
        <v>27</v>
      </c>
      <c r="S26" s="7"/>
      <c r="T26" s="10"/>
      <c r="U26" s="36"/>
      <c r="V26" s="10"/>
    </row>
    <row r="27" spans="1:38" x14ac:dyDescent="0.2">
      <c r="A27" s="3"/>
      <c r="B27" s="4"/>
      <c r="C27" s="4"/>
      <c r="D27" s="4"/>
      <c r="E27" s="4"/>
      <c r="R27" s="1" t="s">
        <v>28</v>
      </c>
      <c r="S27" s="7"/>
      <c r="T27" s="10"/>
      <c r="U27" s="36"/>
      <c r="V27" s="10"/>
    </row>
    <row r="28" spans="1:38" x14ac:dyDescent="0.2">
      <c r="A28" s="3"/>
      <c r="B28" s="4"/>
      <c r="C28" s="4"/>
      <c r="D28" s="4"/>
      <c r="E28" s="4"/>
      <c r="R28" s="1" t="s">
        <v>29</v>
      </c>
      <c r="S28" s="7"/>
      <c r="T28" s="10"/>
      <c r="U28" s="36"/>
      <c r="V28" s="10"/>
    </row>
    <row r="29" spans="1:38" x14ac:dyDescent="0.2">
      <c r="A29" s="3"/>
      <c r="B29" s="4"/>
      <c r="C29" s="4"/>
      <c r="D29" s="4"/>
      <c r="E29" s="4"/>
      <c r="I29" s="7"/>
      <c r="R29" s="1" t="s">
        <v>30</v>
      </c>
      <c r="S29" s="7"/>
      <c r="T29" s="10"/>
      <c r="U29" s="36"/>
      <c r="V29" s="10"/>
      <c r="AD29" s="2"/>
    </row>
    <row r="30" spans="1:38" x14ac:dyDescent="0.2">
      <c r="A30" s="4"/>
      <c r="B30" s="4"/>
      <c r="C30" s="4"/>
      <c r="D30" s="4"/>
      <c r="E30" s="4"/>
      <c r="G30" s="4"/>
      <c r="H30" s="4"/>
      <c r="I30" s="4"/>
      <c r="J30" s="4"/>
      <c r="K30" s="4"/>
      <c r="R30" s="1" t="s">
        <v>31</v>
      </c>
      <c r="S30" s="7"/>
      <c r="T30" s="10"/>
      <c r="U30" s="36"/>
      <c r="V30" s="10"/>
    </row>
    <row r="31" spans="1:38" x14ac:dyDescent="0.2">
      <c r="A31" s="5"/>
      <c r="B31" s="5"/>
      <c r="C31" s="4"/>
      <c r="D31" s="4"/>
      <c r="E31" s="4"/>
      <c r="K31" s="1"/>
      <c r="R31" s="1" t="s">
        <v>32</v>
      </c>
      <c r="S31" s="7"/>
      <c r="T31" s="10"/>
      <c r="U31" s="36"/>
      <c r="V31" s="10"/>
    </row>
    <row r="32" spans="1:38" x14ac:dyDescent="0.2">
      <c r="A32" s="3"/>
      <c r="B32" s="4"/>
      <c r="C32" s="4"/>
      <c r="D32" s="4"/>
      <c r="E32" s="4"/>
      <c r="H32" s="7"/>
      <c r="J32" s="7"/>
      <c r="R32" s="1" t="s">
        <v>33</v>
      </c>
      <c r="S32" s="7">
        <f>SUM(S20:S31)</f>
        <v>1174.5699999999993</v>
      </c>
      <c r="T32" s="7">
        <f t="shared" ref="T32:V32" si="10">SUM(T20:T31)</f>
        <v>1532</v>
      </c>
      <c r="U32" s="36">
        <f t="shared" si="10"/>
        <v>1810.29</v>
      </c>
      <c r="V32" s="7">
        <f t="shared" si="10"/>
        <v>1002</v>
      </c>
      <c r="AD32" s="2"/>
    </row>
    <row r="33" spans="1:28" x14ac:dyDescent="0.2">
      <c r="A33" s="3"/>
      <c r="B33" s="4"/>
      <c r="C33" s="4"/>
      <c r="D33" s="4"/>
      <c r="E33" s="4"/>
    </row>
    <row r="34" spans="1:28" x14ac:dyDescent="0.2">
      <c r="A34" s="3"/>
      <c r="B34" s="4"/>
      <c r="C34" s="4"/>
      <c r="D34" s="4"/>
      <c r="E34" s="4"/>
    </row>
    <row r="35" spans="1:28" x14ac:dyDescent="0.2">
      <c r="A35" s="3"/>
      <c r="B35" s="4"/>
      <c r="C35" s="5"/>
      <c r="D35" s="4"/>
      <c r="E35" s="4"/>
      <c r="R35" s="41" t="s">
        <v>67</v>
      </c>
      <c r="S35" s="41"/>
      <c r="T35" s="41"/>
      <c r="U35" s="42"/>
      <c r="V35" s="42"/>
    </row>
    <row r="36" spans="1:28" x14ac:dyDescent="0.2">
      <c r="A36" s="3"/>
      <c r="B36" s="4"/>
      <c r="C36" s="4"/>
      <c r="D36" s="4"/>
      <c r="E36" s="4"/>
      <c r="R36" s="41">
        <v>0.35937000000000002</v>
      </c>
      <c r="S36" s="41"/>
      <c r="T36" s="41" t="s">
        <v>68</v>
      </c>
      <c r="U36" s="42" t="s">
        <v>69</v>
      </c>
      <c r="V36" s="42" t="s">
        <v>70</v>
      </c>
    </row>
    <row r="37" spans="1:28" x14ac:dyDescent="0.2">
      <c r="A37" s="3"/>
      <c r="B37" s="4"/>
      <c r="C37" s="4"/>
      <c r="D37" s="4"/>
      <c r="E37" s="4"/>
      <c r="R37" s="41" t="s">
        <v>71</v>
      </c>
      <c r="S37" s="41" t="s">
        <v>66</v>
      </c>
      <c r="T37" s="41" t="s">
        <v>72</v>
      </c>
      <c r="U37" s="42"/>
      <c r="V37" s="42"/>
    </row>
    <row r="38" spans="1:28" x14ac:dyDescent="0.2">
      <c r="A38" s="3"/>
      <c r="B38" s="4"/>
      <c r="C38" s="4"/>
      <c r="D38" s="4"/>
      <c r="E38" s="4"/>
      <c r="R38" s="41">
        <f>F15*R36</f>
        <v>183.20682600000001</v>
      </c>
      <c r="S38" s="41">
        <f>(M15+N15)*R36</f>
        <v>650.56391730000007</v>
      </c>
      <c r="T38" s="41">
        <f>R38+S38</f>
        <v>833.77074330000005</v>
      </c>
      <c r="U38" s="42">
        <v>8250</v>
      </c>
      <c r="V38" s="42">
        <f>U38-T38</f>
        <v>7416.2292567000004</v>
      </c>
      <c r="X38" s="16"/>
    </row>
    <row r="39" spans="1:28" x14ac:dyDescent="0.2">
      <c r="A39" s="3"/>
      <c r="B39" s="4"/>
      <c r="C39" s="4"/>
      <c r="D39" s="4"/>
      <c r="E39" s="4"/>
    </row>
    <row r="40" spans="1:28" x14ac:dyDescent="0.2">
      <c r="A40" s="3"/>
      <c r="B40" s="4"/>
      <c r="C40" s="4"/>
      <c r="D40" s="4"/>
      <c r="E40" s="4"/>
    </row>
    <row r="41" spans="1:28" x14ac:dyDescent="0.2">
      <c r="A41" s="3"/>
      <c r="B41" s="4"/>
      <c r="C41" s="4"/>
      <c r="D41" s="4"/>
      <c r="E41" s="4"/>
      <c r="Z41" s="2"/>
      <c r="AA41" s="2"/>
      <c r="AB41" s="2"/>
    </row>
    <row r="42" spans="1:28" x14ac:dyDescent="0.2">
      <c r="A42" s="3"/>
      <c r="B42" s="4"/>
      <c r="C42" s="4"/>
      <c r="D42" s="4"/>
      <c r="E42" s="4"/>
      <c r="Z42" s="2"/>
      <c r="AA42" s="2"/>
      <c r="AB42" s="2"/>
    </row>
    <row r="43" spans="1:28" x14ac:dyDescent="0.2">
      <c r="A43" s="3"/>
      <c r="B43" s="4"/>
      <c r="C43" s="4"/>
      <c r="D43" s="4"/>
      <c r="E43" s="4"/>
      <c r="Z43" s="2"/>
      <c r="AA43" s="2"/>
      <c r="AB43" s="2"/>
    </row>
    <row r="44" spans="1:28" x14ac:dyDescent="0.2">
      <c r="A44" s="3"/>
      <c r="B44" s="4"/>
      <c r="C44" s="4"/>
      <c r="D44" s="4"/>
      <c r="E44" s="4"/>
      <c r="H44" s="7"/>
      <c r="I44" s="7"/>
      <c r="J44" s="7"/>
      <c r="K44" s="7"/>
      <c r="Z44" s="2"/>
      <c r="AA44" s="2"/>
      <c r="AB44" s="2"/>
    </row>
    <row r="45" spans="1:28" x14ac:dyDescent="0.2">
      <c r="A45" s="3"/>
      <c r="B45" s="4"/>
      <c r="C45" s="4"/>
      <c r="D45" s="4"/>
      <c r="E45" s="4"/>
      <c r="Z45" s="2"/>
      <c r="AA45" s="2"/>
      <c r="AB45" s="2"/>
    </row>
    <row r="46" spans="1:28" x14ac:dyDescent="0.2">
      <c r="A46" s="3"/>
      <c r="B46" s="4"/>
      <c r="C46" s="4"/>
      <c r="D46" s="4"/>
      <c r="E46" s="4"/>
    </row>
    <row r="47" spans="1:28" x14ac:dyDescent="0.2">
      <c r="A47" s="3"/>
      <c r="B47" s="4"/>
      <c r="C47" s="4"/>
      <c r="D47" s="4"/>
      <c r="E47" s="4"/>
    </row>
  </sheetData>
  <mergeCells count="5">
    <mergeCell ref="B4:B5"/>
    <mergeCell ref="C4:C5"/>
    <mergeCell ref="D4:D5"/>
    <mergeCell ref="E4:E5"/>
    <mergeCell ref="B12:B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6A254-4F2E-49BF-AEFE-D2A19E811656}">
  <dimension ref="A1:AL47"/>
  <sheetViews>
    <sheetView workbookViewId="0">
      <selection activeCell="A17" sqref="A17"/>
    </sheetView>
  </sheetViews>
  <sheetFormatPr defaultRowHeight="15" x14ac:dyDescent="0.2"/>
  <cols>
    <col min="1" max="1" width="14.390625" customWidth="1"/>
    <col min="2" max="5" width="16.0078125" style="1" customWidth="1"/>
    <col min="7" max="10" width="7.93359375" style="1" customWidth="1"/>
    <col min="11" max="17" width="7.93359375" customWidth="1"/>
    <col min="19" max="22" width="10.35546875" customWidth="1"/>
    <col min="24" max="37" width="8.875" customWidth="1"/>
  </cols>
  <sheetData>
    <row r="1" spans="1:38" x14ac:dyDescent="0.2">
      <c r="A1" s="3"/>
      <c r="B1" s="4" t="s">
        <v>0</v>
      </c>
      <c r="C1" s="4" t="s">
        <v>0</v>
      </c>
      <c r="D1" s="4" t="s">
        <v>1</v>
      </c>
      <c r="E1" s="4" t="s">
        <v>1</v>
      </c>
      <c r="F1" s="1" t="s">
        <v>61</v>
      </c>
      <c r="G1" s="3" t="s">
        <v>18</v>
      </c>
      <c r="H1" s="4" t="s">
        <v>73</v>
      </c>
      <c r="J1" s="1" t="s">
        <v>19</v>
      </c>
      <c r="K1" s="4" t="s">
        <v>0</v>
      </c>
      <c r="L1" s="4" t="s">
        <v>0</v>
      </c>
      <c r="M1" s="4" t="s">
        <v>1</v>
      </c>
      <c r="N1" s="4" t="s">
        <v>1</v>
      </c>
      <c r="O1" s="1" t="s">
        <v>45</v>
      </c>
      <c r="P1" s="4" t="s">
        <v>50</v>
      </c>
      <c r="Q1" s="4" t="s">
        <v>50</v>
      </c>
      <c r="S1" t="s">
        <v>36</v>
      </c>
      <c r="W1" s="15"/>
      <c r="X1" s="15" t="s">
        <v>60</v>
      </c>
      <c r="Y1" s="15" t="s">
        <v>60</v>
      </c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38" x14ac:dyDescent="0.2">
      <c r="A2" s="3"/>
      <c r="B2" s="4" t="s">
        <v>2</v>
      </c>
      <c r="C2" s="4" t="s">
        <v>3</v>
      </c>
      <c r="D2" s="4" t="s">
        <v>2</v>
      </c>
      <c r="E2" s="4" t="s">
        <v>3</v>
      </c>
      <c r="F2" s="1" t="s">
        <v>4</v>
      </c>
      <c r="G2" s="4" t="s">
        <v>8</v>
      </c>
      <c r="H2" s="4" t="s">
        <v>74</v>
      </c>
      <c r="I2" s="4"/>
      <c r="J2" s="1" t="s">
        <v>20</v>
      </c>
      <c r="K2" s="4" t="s">
        <v>2</v>
      </c>
      <c r="L2" s="4" t="s">
        <v>3</v>
      </c>
      <c r="M2" s="4" t="s">
        <v>2</v>
      </c>
      <c r="N2" s="4" t="s">
        <v>3</v>
      </c>
      <c r="O2" s="1" t="s">
        <v>46</v>
      </c>
      <c r="P2" s="4" t="s">
        <v>55</v>
      </c>
      <c r="Q2" s="4" t="s">
        <v>52</v>
      </c>
      <c r="R2" s="4"/>
      <c r="S2" s="4" t="s">
        <v>38</v>
      </c>
      <c r="T2" s="4" t="s">
        <v>38</v>
      </c>
      <c r="U2" s="4" t="s">
        <v>39</v>
      </c>
      <c r="V2" s="4" t="s">
        <v>39</v>
      </c>
      <c r="W2" s="15"/>
      <c r="X2" s="15" t="s">
        <v>9</v>
      </c>
      <c r="Y2" s="15" t="s">
        <v>9</v>
      </c>
      <c r="Z2" s="15"/>
      <c r="AA2" s="15"/>
      <c r="AB2" s="15"/>
      <c r="AC2" s="15"/>
      <c r="AD2" s="15"/>
      <c r="AE2" s="15"/>
      <c r="AF2" s="24"/>
      <c r="AG2" s="15"/>
      <c r="AH2" s="15"/>
      <c r="AI2" s="15"/>
      <c r="AJ2" s="15"/>
      <c r="AK2" s="15"/>
      <c r="AL2" s="15"/>
    </row>
    <row r="3" spans="1:38" ht="15.75" thickBot="1" x14ac:dyDescent="0.25">
      <c r="A3" s="3">
        <f>jan!A4</f>
        <v>0</v>
      </c>
      <c r="B3" s="5">
        <f>jan!B4</f>
        <v>0</v>
      </c>
      <c r="C3" s="5">
        <f>jan!C4</f>
        <v>0</v>
      </c>
      <c r="D3" s="5">
        <f>jan!D4</f>
        <v>0</v>
      </c>
      <c r="E3" s="5">
        <f>jan!E4</f>
        <v>0</v>
      </c>
      <c r="F3" s="1">
        <f>G3-(M3+N3)</f>
        <v>181.02999999999997</v>
      </c>
      <c r="G3" s="7">
        <f>aug!$C$16</f>
        <v>869.2</v>
      </c>
      <c r="H3" s="7">
        <f>aug!$E$15</f>
        <v>132.97</v>
      </c>
      <c r="I3" s="1" t="s">
        <v>21</v>
      </c>
      <c r="J3" s="7">
        <f>aug!$B$14</f>
        <v>9.4799999999999986</v>
      </c>
      <c r="K3" s="7">
        <f>aug!B$6</f>
        <v>232.36</v>
      </c>
      <c r="L3" s="7">
        <f>aug!C$6</f>
        <v>75.960000000000008</v>
      </c>
      <c r="M3" s="7">
        <f>aug!D$6</f>
        <v>156.37</v>
      </c>
      <c r="N3" s="7">
        <f>aug!E$6</f>
        <v>531.80000000000007</v>
      </c>
      <c r="O3" s="7">
        <f>aug!E17</f>
        <v>94.942815031527374</v>
      </c>
      <c r="P3" s="1">
        <f>aug!C18</f>
        <v>310.10000000000002</v>
      </c>
      <c r="Q3" s="1">
        <f>aug!E18</f>
        <v>19.670000000000002</v>
      </c>
      <c r="R3" s="1"/>
      <c r="S3" s="1" t="s">
        <v>34</v>
      </c>
      <c r="T3" s="1" t="s">
        <v>40</v>
      </c>
      <c r="U3" s="1" t="s">
        <v>34</v>
      </c>
      <c r="V3" s="1" t="s">
        <v>40</v>
      </c>
      <c r="W3" s="15"/>
      <c r="X3" s="15">
        <v>0.35937000000000002</v>
      </c>
      <c r="Y3" s="15"/>
      <c r="Z3" s="15" t="s">
        <v>62</v>
      </c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</row>
    <row r="4" spans="1:38" ht="14.45" customHeight="1" x14ac:dyDescent="0.2">
      <c r="A4" s="61"/>
      <c r="B4" s="90"/>
      <c r="C4" s="90"/>
      <c r="D4" s="90"/>
      <c r="E4" s="90"/>
      <c r="F4" s="1">
        <f t="shared" ref="F4:F14" si="0">G4-(M4+N4)</f>
        <v>125.15000000000009</v>
      </c>
      <c r="G4" s="7">
        <f>sept!$C$16</f>
        <v>785.66</v>
      </c>
      <c r="H4" s="7">
        <f>sept!$E$15</f>
        <v>110.23</v>
      </c>
      <c r="I4" s="1" t="s">
        <v>22</v>
      </c>
      <c r="J4" s="7">
        <f>sept!$B$14</f>
        <v>9.7899999999999991</v>
      </c>
      <c r="K4" s="7">
        <f>sept!B$6</f>
        <v>102.44</v>
      </c>
      <c r="L4" s="7">
        <f>sept!C$6</f>
        <v>50.960000000000008</v>
      </c>
      <c r="M4" s="7">
        <f>sept!D$6</f>
        <v>211.60000000000002</v>
      </c>
      <c r="N4" s="7">
        <f>sept!E$6</f>
        <v>448.90999999999985</v>
      </c>
      <c r="O4" s="7">
        <f>sept!E17</f>
        <v>103.52157972196643</v>
      </c>
      <c r="P4" s="1">
        <f>sept!C18</f>
        <v>72.62</v>
      </c>
      <c r="Q4" s="1">
        <f>sept!E18</f>
        <v>0</v>
      </c>
      <c r="R4" s="1" t="s">
        <v>21</v>
      </c>
      <c r="S4" s="7">
        <f t="shared" ref="S4:S10" si="1">J3</f>
        <v>9.4799999999999986</v>
      </c>
      <c r="T4" s="1">
        <v>10.510000000000218</v>
      </c>
      <c r="U4" s="7">
        <f>aug!$D$13</f>
        <v>27.84</v>
      </c>
      <c r="V4" s="7">
        <v>2.9</v>
      </c>
      <c r="W4" s="15"/>
      <c r="X4" s="15" t="s">
        <v>56</v>
      </c>
      <c r="Y4" s="15" t="s">
        <v>58</v>
      </c>
      <c r="Z4" s="15" t="s">
        <v>63</v>
      </c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ht="14.45" customHeight="1" x14ac:dyDescent="0.2">
      <c r="A5" s="46"/>
      <c r="B5" s="91"/>
      <c r="C5" s="91"/>
      <c r="D5" s="91"/>
      <c r="E5" s="91"/>
      <c r="F5" s="1">
        <f t="shared" si="0"/>
        <v>27.569999999999823</v>
      </c>
      <c r="G5" s="7">
        <f>okt!$C$16</f>
        <v>413</v>
      </c>
      <c r="H5" s="7">
        <f>okt!$E$15</f>
        <v>56.13</v>
      </c>
      <c r="I5" s="1" t="s">
        <v>23</v>
      </c>
      <c r="J5" s="7">
        <f>okt!$B$14</f>
        <v>23.130000000000003</v>
      </c>
      <c r="K5" s="7">
        <f>okt!B$6</f>
        <v>42.590000000000032</v>
      </c>
      <c r="L5" s="7">
        <f>okt!C$6</f>
        <v>42.009999999999991</v>
      </c>
      <c r="M5" s="7">
        <f>okt!D$6</f>
        <v>138.34000000000003</v>
      </c>
      <c r="N5" s="7">
        <f>okt!E$6</f>
        <v>247.09000000000015</v>
      </c>
      <c r="O5" s="7">
        <f>okt!E17</f>
        <v>106.86883248129374</v>
      </c>
      <c r="P5" s="1">
        <f>okt!C18</f>
        <v>0</v>
      </c>
      <c r="Q5" s="1">
        <f>okt!E18</f>
        <v>0</v>
      </c>
      <c r="R5" s="1" t="s">
        <v>22</v>
      </c>
      <c r="S5" s="7">
        <f t="shared" si="1"/>
        <v>9.7899999999999991</v>
      </c>
      <c r="T5" s="1">
        <v>6.4500000000007276</v>
      </c>
      <c r="U5" s="7">
        <f>sept!$D$13</f>
        <v>27.2</v>
      </c>
      <c r="V5" s="7">
        <v>93.36</v>
      </c>
      <c r="W5" s="15"/>
      <c r="X5" s="15" t="s">
        <v>57</v>
      </c>
      <c r="Y5" s="15" t="s">
        <v>59</v>
      </c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</row>
    <row r="6" spans="1:38" x14ac:dyDescent="0.2">
      <c r="A6" s="3" t="s">
        <v>4</v>
      </c>
      <c r="B6" s="14">
        <f>IF(B$4-B$3&lt;0,0,B$4-B$3)</f>
        <v>0</v>
      </c>
      <c r="C6" s="14">
        <f t="shared" ref="C6:E6" si="2">IF(C$4-C$3&lt;0,0,C$4-C$3)</f>
        <v>0</v>
      </c>
      <c r="D6" s="14">
        <f t="shared" si="2"/>
        <v>0</v>
      </c>
      <c r="E6" s="14">
        <f t="shared" si="2"/>
        <v>0</v>
      </c>
      <c r="F6" s="1">
        <f t="shared" si="0"/>
        <v>111.1400000000001</v>
      </c>
      <c r="G6" s="7">
        <f>nov!$C$16</f>
        <v>174</v>
      </c>
      <c r="H6" s="7">
        <f>nov!$E$15</f>
        <v>26.2</v>
      </c>
      <c r="I6" s="1" t="s">
        <v>24</v>
      </c>
      <c r="J6" s="7">
        <f>nov!$B$14</f>
        <v>115.28</v>
      </c>
      <c r="K6" s="7">
        <f>nov!B$6</f>
        <v>168.45999999999992</v>
      </c>
      <c r="L6" s="7">
        <f>nov!C$6</f>
        <v>242.43999999999997</v>
      </c>
      <c r="M6" s="7">
        <f>nov!D$6</f>
        <v>21.119999999999891</v>
      </c>
      <c r="N6" s="7">
        <f>nov!E$6</f>
        <v>41.740000000000009</v>
      </c>
      <c r="O6" s="7">
        <f>nov!E17</f>
        <v>96.459279216351504</v>
      </c>
      <c r="P6" s="1">
        <f>nov!C18</f>
        <v>174.8</v>
      </c>
      <c r="Q6" s="1">
        <f>nov!E18</f>
        <v>0</v>
      </c>
      <c r="R6" s="1" t="s">
        <v>23</v>
      </c>
      <c r="S6" s="7">
        <f t="shared" si="1"/>
        <v>23.130000000000003</v>
      </c>
      <c r="T6" s="1">
        <v>35.569999999999709</v>
      </c>
      <c r="U6" s="7">
        <f>okt!$D$13</f>
        <v>144.4</v>
      </c>
      <c r="V6" s="7">
        <v>134</v>
      </c>
      <c r="W6" s="15" t="s">
        <v>21</v>
      </c>
      <c r="X6" s="11">
        <f>$X$3*P3</f>
        <v>111.44063700000001</v>
      </c>
      <c r="Y6" s="11">
        <f>aug!Y6</f>
        <v>12.57</v>
      </c>
      <c r="Z6" s="11">
        <f>aug!Z6</f>
        <v>1517</v>
      </c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ht="15.6" customHeight="1" x14ac:dyDescent="0.2">
      <c r="A7" s="3" t="s">
        <v>5</v>
      </c>
      <c r="B7" s="4"/>
      <c r="C7" s="5">
        <f>B6+C6</f>
        <v>0</v>
      </c>
      <c r="D7" s="4"/>
      <c r="E7" s="5">
        <f>D6+E6</f>
        <v>0</v>
      </c>
      <c r="F7" s="1">
        <f t="shared" si="0"/>
        <v>64.909999999999954</v>
      </c>
      <c r="G7" s="7">
        <f>dec!$C$16</f>
        <v>78.23</v>
      </c>
      <c r="H7" s="7">
        <f>dec!$E$15</f>
        <v>1.9278</v>
      </c>
      <c r="I7" s="1" t="s">
        <v>25</v>
      </c>
      <c r="J7" s="7">
        <f>dec!$B$14</f>
        <v>146.48999999999978</v>
      </c>
      <c r="K7" s="7">
        <f>dec!B$6</f>
        <v>120.46999999999935</v>
      </c>
      <c r="L7" s="7">
        <f>dec!C$6</f>
        <v>96.880000000000109</v>
      </c>
      <c r="M7" s="7">
        <f>dec!D$6</f>
        <v>5.3500000000000227</v>
      </c>
      <c r="N7" s="7">
        <f>dec!E$6</f>
        <v>7.9700000000000273</v>
      </c>
      <c r="O7" s="7">
        <f>dec!E17</f>
        <v>1664.4680851063831</v>
      </c>
      <c r="P7" s="1">
        <f>dec!C18</f>
        <v>45.5</v>
      </c>
      <c r="Q7" s="1">
        <f>dec!E18</f>
        <v>0</v>
      </c>
      <c r="R7" s="1" t="s">
        <v>24</v>
      </c>
      <c r="S7" s="7">
        <f t="shared" si="1"/>
        <v>115.28</v>
      </c>
      <c r="T7" s="1">
        <v>69.520000000000437</v>
      </c>
      <c r="U7" s="7">
        <f>nov!$D$13</f>
        <v>344.41</v>
      </c>
      <c r="V7" s="7">
        <v>299.86</v>
      </c>
      <c r="W7" s="15" t="s">
        <v>22</v>
      </c>
      <c r="X7" s="11">
        <f t="shared" ref="X7:X17" si="3">$X$3*P4</f>
        <v>26.097449400000002</v>
      </c>
      <c r="Y7" s="11">
        <f>sept!Y7</f>
        <v>0</v>
      </c>
      <c r="Z7" s="11">
        <f>sept!Z7</f>
        <v>165</v>
      </c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ht="15.6" customHeight="1" x14ac:dyDescent="0.2">
      <c r="A8" s="3" t="s">
        <v>6</v>
      </c>
      <c r="B8" s="4"/>
      <c r="C8" s="4"/>
      <c r="D8" s="5">
        <f>C7-E7</f>
        <v>0</v>
      </c>
      <c r="E8" s="4"/>
      <c r="F8" s="1">
        <f t="shared" si="0"/>
        <v>0</v>
      </c>
      <c r="G8" s="7">
        <f>jan!$C$16</f>
        <v>0</v>
      </c>
      <c r="H8" s="7">
        <f>jan!$E$15</f>
        <v>0</v>
      </c>
      <c r="I8" s="1" t="s">
        <v>26</v>
      </c>
      <c r="J8" s="7">
        <f>jan!$B$14</f>
        <v>0</v>
      </c>
      <c r="K8" s="7">
        <f>jan!B$6</f>
        <v>0</v>
      </c>
      <c r="L8" s="7">
        <f>jan!C$6</f>
        <v>0</v>
      </c>
      <c r="M8" s="7">
        <f>jan!D$6</f>
        <v>0</v>
      </c>
      <c r="N8" s="7">
        <f>jan!E$6</f>
        <v>0</v>
      </c>
      <c r="O8" s="7" t="e">
        <f>jan!E17</f>
        <v>#DIV/0!</v>
      </c>
      <c r="P8" s="1">
        <f>jan!C$18</f>
        <v>0</v>
      </c>
      <c r="Q8" s="1">
        <f>jan!E$18</f>
        <v>0</v>
      </c>
      <c r="R8" s="1" t="s">
        <v>25</v>
      </c>
      <c r="S8" s="7">
        <f t="shared" si="1"/>
        <v>146.48999999999978</v>
      </c>
      <c r="T8" s="1">
        <v>170.53999999999905</v>
      </c>
      <c r="U8" s="7" t="str">
        <f>dec!$D$13</f>
        <v>142.35</v>
      </c>
      <c r="V8" s="7">
        <v>474.1</v>
      </c>
      <c r="W8" s="15" t="s">
        <v>23</v>
      </c>
      <c r="X8" s="11">
        <f t="shared" si="3"/>
        <v>0</v>
      </c>
      <c r="Y8" s="11">
        <f>okt!Y8</f>
        <v>0</v>
      </c>
      <c r="Z8" s="11">
        <f>okt!Z8</f>
        <v>16</v>
      </c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</row>
    <row r="9" spans="1:38" x14ac:dyDescent="0.2">
      <c r="A9" s="3"/>
      <c r="B9" s="4"/>
      <c r="C9" s="4"/>
      <c r="D9" s="4"/>
      <c r="E9" s="4"/>
      <c r="F9" s="1">
        <f t="shared" si="0"/>
        <v>0</v>
      </c>
      <c r="G9" s="7">
        <f>feb!$C$16</f>
        <v>0</v>
      </c>
      <c r="H9" s="7">
        <f>feb!$E$15</f>
        <v>0</v>
      </c>
      <c r="I9" s="1" t="s">
        <v>27</v>
      </c>
      <c r="J9" s="7">
        <f>feb!$B$14</f>
        <v>0</v>
      </c>
      <c r="K9" s="7">
        <f>feb!B$6</f>
        <v>0</v>
      </c>
      <c r="L9" s="7">
        <f>feb!C$6</f>
        <v>0</v>
      </c>
      <c r="M9" s="7">
        <f>feb!D$6</f>
        <v>0</v>
      </c>
      <c r="N9" s="7">
        <f>feb!E$6</f>
        <v>0</v>
      </c>
      <c r="O9" s="7" t="e">
        <f>E17</f>
        <v>#DIV/0!</v>
      </c>
      <c r="P9" s="1">
        <f>C18</f>
        <v>0</v>
      </c>
      <c r="Q9" s="1">
        <f>E18</f>
        <v>0</v>
      </c>
      <c r="R9" s="1" t="s">
        <v>26</v>
      </c>
      <c r="S9" s="7">
        <f t="shared" si="1"/>
        <v>0</v>
      </c>
      <c r="T9" s="1">
        <v>34.809999999999491</v>
      </c>
      <c r="U9" s="7">
        <f>jan!$D$13</f>
        <v>0</v>
      </c>
      <c r="V9" s="7">
        <v>435.82</v>
      </c>
      <c r="W9" s="15" t="s">
        <v>24</v>
      </c>
      <c r="X9" s="11">
        <f t="shared" si="3"/>
        <v>62.817876000000005</v>
      </c>
      <c r="Y9" s="11">
        <f>nov!Y9</f>
        <v>0</v>
      </c>
      <c r="Z9" s="11">
        <f>nov!Z9</f>
        <v>649</v>
      </c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</row>
    <row r="10" spans="1:38" x14ac:dyDescent="0.2">
      <c r="A10" s="3"/>
      <c r="B10" s="4"/>
      <c r="C10" s="4" t="s">
        <v>7</v>
      </c>
      <c r="D10" s="4"/>
      <c r="E10" s="4"/>
      <c r="F10" s="1">
        <f t="shared" si="0"/>
        <v>0</v>
      </c>
      <c r="G10" s="7"/>
      <c r="H10" s="7"/>
      <c r="I10" s="1" t="s">
        <v>28</v>
      </c>
      <c r="J10" s="7"/>
      <c r="K10" s="7"/>
      <c r="L10" s="7"/>
      <c r="M10" s="7"/>
      <c r="N10" s="7"/>
      <c r="O10" s="7"/>
      <c r="P10" s="1"/>
      <c r="Q10" s="1"/>
      <c r="R10" s="1" t="s">
        <v>27</v>
      </c>
      <c r="S10" s="7">
        <f t="shared" si="1"/>
        <v>0</v>
      </c>
      <c r="T10" s="1">
        <v>142.69000000000051</v>
      </c>
      <c r="U10" s="7">
        <f>feb!$D$13</f>
        <v>0</v>
      </c>
      <c r="V10" s="7">
        <v>385.77</v>
      </c>
      <c r="W10" s="15" t="s">
        <v>25</v>
      </c>
      <c r="X10" s="11">
        <f t="shared" si="3"/>
        <v>16.351335000000002</v>
      </c>
      <c r="Y10" s="11">
        <f>dec!Y10</f>
        <v>0</v>
      </c>
      <c r="Z10" s="11">
        <f>dec!Z10</f>
        <v>648</v>
      </c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1" spans="1:38" ht="15.75" thickBot="1" x14ac:dyDescent="0.25">
      <c r="A11" s="3">
        <f>jan!A12</f>
        <v>0</v>
      </c>
      <c r="B11" s="5">
        <f>jan!B12</f>
        <v>0</v>
      </c>
      <c r="C11" s="4"/>
      <c r="D11" s="4" t="s">
        <v>47</v>
      </c>
      <c r="E11" s="4" t="s">
        <v>47</v>
      </c>
      <c r="F11" s="1">
        <f t="shared" si="0"/>
        <v>0</v>
      </c>
      <c r="G11" s="7"/>
      <c r="H11" s="7"/>
      <c r="I11" s="1" t="s">
        <v>29</v>
      </c>
      <c r="J11" s="7"/>
      <c r="K11" s="7"/>
      <c r="L11" s="7"/>
      <c r="M11" s="7"/>
      <c r="N11" s="7"/>
      <c r="O11" s="7"/>
      <c r="P11" s="1"/>
      <c r="Q11" s="1"/>
      <c r="R11" s="1" t="s">
        <v>28</v>
      </c>
      <c r="S11" s="7"/>
      <c r="T11" s="1"/>
      <c r="U11" s="7"/>
      <c r="V11" s="7"/>
      <c r="W11" s="15" t="s">
        <v>26</v>
      </c>
      <c r="X11" s="11">
        <f t="shared" si="3"/>
        <v>0</v>
      </c>
      <c r="Y11" s="11">
        <f>jan!Y11</f>
        <v>0</v>
      </c>
      <c r="Z11" s="11">
        <f>jan!Z11</f>
        <v>0</v>
      </c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</row>
    <row r="12" spans="1:38" ht="15.6" customHeight="1" x14ac:dyDescent="0.2">
      <c r="A12" s="60"/>
      <c r="B12" s="90"/>
      <c r="C12" s="4" t="s">
        <v>7</v>
      </c>
      <c r="D12" s="4" t="s">
        <v>34</v>
      </c>
      <c r="E12" s="4" t="s">
        <v>40</v>
      </c>
      <c r="F12" s="1">
        <f t="shared" si="0"/>
        <v>0</v>
      </c>
      <c r="G12" s="7"/>
      <c r="H12" s="7"/>
      <c r="I12" s="1" t="s">
        <v>30</v>
      </c>
      <c r="J12" s="7"/>
      <c r="K12" s="7"/>
      <c r="L12" s="7"/>
      <c r="M12" s="7"/>
      <c r="N12" s="7"/>
      <c r="O12" s="7"/>
      <c r="P12" s="1"/>
      <c r="Q12" s="1"/>
      <c r="R12" s="1" t="s">
        <v>29</v>
      </c>
      <c r="S12" s="7"/>
      <c r="T12" s="1"/>
      <c r="U12" s="7"/>
      <c r="V12" s="7"/>
      <c r="W12" s="15" t="s">
        <v>27</v>
      </c>
      <c r="X12" s="11">
        <f t="shared" si="3"/>
        <v>0</v>
      </c>
      <c r="Y12" s="11"/>
      <c r="Z12" s="11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</row>
    <row r="13" spans="1:38" ht="15.6" customHeight="1" x14ac:dyDescent="0.2">
      <c r="A13" s="44"/>
      <c r="B13" s="91"/>
      <c r="C13" s="4" t="s">
        <v>40</v>
      </c>
      <c r="D13" s="17"/>
      <c r="E13" s="5">
        <f>V10</f>
        <v>385.77</v>
      </c>
      <c r="F13" s="1">
        <f t="shared" si="0"/>
        <v>0</v>
      </c>
      <c r="G13" s="7"/>
      <c r="H13" s="7"/>
      <c r="I13" s="1" t="s">
        <v>31</v>
      </c>
      <c r="J13" s="7"/>
      <c r="K13" s="7"/>
      <c r="L13" s="7"/>
      <c r="M13" s="7"/>
      <c r="N13" s="7"/>
      <c r="O13" s="7"/>
      <c r="P13" s="1"/>
      <c r="Q13" s="1"/>
      <c r="R13" s="1" t="s">
        <v>30</v>
      </c>
      <c r="S13" s="7"/>
      <c r="T13" s="1"/>
      <c r="U13" s="7"/>
      <c r="V13" s="7"/>
      <c r="W13" s="15" t="s">
        <v>28</v>
      </c>
      <c r="X13" s="11">
        <f t="shared" si="3"/>
        <v>0</v>
      </c>
      <c r="Y13" s="11"/>
      <c r="Z13" s="11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  <row r="14" spans="1:38" x14ac:dyDescent="0.2">
      <c r="A14" s="3" t="s">
        <v>4</v>
      </c>
      <c r="B14" s="14">
        <f>IF(B$12-B$11&lt;0,0,B$12-B$11)</f>
        <v>0</v>
      </c>
      <c r="C14" s="4">
        <f>T10</f>
        <v>142.69000000000051</v>
      </c>
      <c r="D14" s="4" t="s">
        <v>49</v>
      </c>
      <c r="E14" s="4" t="s">
        <v>48</v>
      </c>
      <c r="F14" s="1">
        <f t="shared" si="0"/>
        <v>0</v>
      </c>
      <c r="G14" s="7"/>
      <c r="H14" s="7"/>
      <c r="I14" s="1" t="s">
        <v>32</v>
      </c>
      <c r="J14" s="7"/>
      <c r="K14" s="7"/>
      <c r="L14" s="7"/>
      <c r="M14" s="7"/>
      <c r="N14" s="7"/>
      <c r="O14" s="7"/>
      <c r="P14" s="1"/>
      <c r="Q14" s="1"/>
      <c r="R14" s="1" t="s">
        <v>31</v>
      </c>
      <c r="S14" s="7"/>
      <c r="T14" s="1"/>
      <c r="U14" s="7"/>
      <c r="V14" s="7"/>
      <c r="W14" s="15" t="s">
        <v>29</v>
      </c>
      <c r="X14" s="11">
        <f t="shared" si="3"/>
        <v>0</v>
      </c>
      <c r="Y14" s="11"/>
      <c r="Z14" s="11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</row>
    <row r="15" spans="1:38" x14ac:dyDescent="0.2">
      <c r="A15" s="3"/>
      <c r="B15" s="4"/>
      <c r="C15" s="4"/>
      <c r="D15" s="4" t="s">
        <v>10</v>
      </c>
      <c r="E15" s="17"/>
      <c r="F15" s="1">
        <f>SUM(F3:F14)</f>
        <v>509.79999999999995</v>
      </c>
      <c r="G15" s="7">
        <f>SUM(G3:G14)</f>
        <v>2320.09</v>
      </c>
      <c r="H15" s="7">
        <f>SUM(H3:H14)</f>
        <v>327.45779999999996</v>
      </c>
      <c r="I15" s="1" t="s">
        <v>33</v>
      </c>
      <c r="J15" s="7">
        <f>SUM(J3:J14)</f>
        <v>304.16999999999979</v>
      </c>
      <c r="K15" s="7">
        <f t="shared" ref="K15:N15" si="4">SUM(K3:K14)</f>
        <v>666.31999999999925</v>
      </c>
      <c r="L15" s="7">
        <f t="shared" si="4"/>
        <v>508.25000000000011</v>
      </c>
      <c r="M15" s="7">
        <f t="shared" si="4"/>
        <v>532.78</v>
      </c>
      <c r="N15" s="7">
        <f t="shared" si="4"/>
        <v>1277.5100000000002</v>
      </c>
      <c r="O15" s="7">
        <f>G15/H15%/((20*395*85%/1000)*85%)</f>
        <v>124.13222780384436</v>
      </c>
      <c r="P15" s="1">
        <f>SUM(P3:P14)</f>
        <v>603.02</v>
      </c>
      <c r="Q15" s="1">
        <f>SUM(Q3:Q14)</f>
        <v>19.670000000000002</v>
      </c>
      <c r="R15" s="1" t="s">
        <v>32</v>
      </c>
      <c r="S15" s="7"/>
      <c r="T15" s="1"/>
      <c r="U15" s="7"/>
      <c r="V15" s="7"/>
      <c r="W15" s="15" t="s">
        <v>30</v>
      </c>
      <c r="X15" s="11">
        <f t="shared" si="3"/>
        <v>0</v>
      </c>
      <c r="Y15" s="11"/>
      <c r="Z15" s="11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</row>
    <row r="16" spans="1:38" x14ac:dyDescent="0.2">
      <c r="A16" s="3" t="s">
        <v>83</v>
      </c>
      <c r="B16" s="4" t="s">
        <v>8</v>
      </c>
      <c r="C16" s="17"/>
      <c r="D16" s="4">
        <v>6.8849999999999998</v>
      </c>
      <c r="E16" s="35">
        <f>E15*D16</f>
        <v>0</v>
      </c>
      <c r="I16" s="4" t="s">
        <v>12</v>
      </c>
      <c r="J16" s="4" t="s">
        <v>13</v>
      </c>
      <c r="K16" s="4" t="s">
        <v>14</v>
      </c>
      <c r="L16" s="4" t="s">
        <v>15</v>
      </c>
      <c r="M16" s="4" t="s">
        <v>16</v>
      </c>
      <c r="N16" s="4" t="s">
        <v>17</v>
      </c>
      <c r="R16" s="1" t="s">
        <v>33</v>
      </c>
      <c r="S16" s="11">
        <f>SUM(S4:S15)</f>
        <v>304.16999999999979</v>
      </c>
      <c r="T16" s="11">
        <f t="shared" ref="T16:V16" si="5">SUM(T4:T15)</f>
        <v>470.09000000000015</v>
      </c>
      <c r="U16" s="11">
        <f t="shared" si="5"/>
        <v>543.85</v>
      </c>
      <c r="V16" s="11">
        <f t="shared" si="5"/>
        <v>1825.81</v>
      </c>
      <c r="W16" s="15" t="s">
        <v>31</v>
      </c>
      <c r="X16" s="11">
        <f t="shared" si="3"/>
        <v>0</v>
      </c>
      <c r="Y16" s="11"/>
      <c r="Z16" s="11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spans="1:38" x14ac:dyDescent="0.2">
      <c r="A17" s="3"/>
      <c r="B17" s="4" t="s">
        <v>9</v>
      </c>
      <c r="C17" s="17"/>
      <c r="D17" s="4" t="s">
        <v>11</v>
      </c>
      <c r="E17" s="35" t="e">
        <f>C16/E16%</f>
        <v>#DIV/0!</v>
      </c>
      <c r="I17" s="5">
        <f>K15*100/($K$15+$L$15)</f>
        <v>56.728845449824163</v>
      </c>
      <c r="J17" s="5">
        <f t="shared" ref="J17:L17" si="6">L15*100/($K$15+$L$15)</f>
        <v>43.271154550175851</v>
      </c>
      <c r="K17" s="5">
        <f t="shared" si="6"/>
        <v>45.359578398903459</v>
      </c>
      <c r="L17" s="5">
        <f t="shared" si="6"/>
        <v>108.7640583362423</v>
      </c>
      <c r="M17" s="4">
        <v>100</v>
      </c>
      <c r="N17" s="2">
        <f>(M15+N15)*100/(K15+L15)</f>
        <v>154.12363673514574</v>
      </c>
      <c r="W17" s="15" t="s">
        <v>32</v>
      </c>
      <c r="X17" s="11">
        <f t="shared" si="3"/>
        <v>0</v>
      </c>
      <c r="Y17" s="11"/>
      <c r="Z17" s="11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spans="1:38" x14ac:dyDescent="0.2">
      <c r="A18" s="3" t="s">
        <v>53</v>
      </c>
      <c r="B18" s="4" t="s">
        <v>51</v>
      </c>
      <c r="C18" s="17"/>
      <c r="D18" s="4" t="s">
        <v>54</v>
      </c>
      <c r="E18" s="17"/>
      <c r="S18" t="s">
        <v>37</v>
      </c>
      <c r="W18" s="15" t="s">
        <v>33</v>
      </c>
      <c r="X18" s="11">
        <f>SUM(X6:X17)</f>
        <v>216.70729740000002</v>
      </c>
      <c r="Y18" s="11">
        <f>SUM(Y6:Y17)</f>
        <v>12.57</v>
      </c>
      <c r="Z18" s="11">
        <f>SUM(Z6:Z17)</f>
        <v>2995</v>
      </c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spans="1:38" x14ac:dyDescent="0.2">
      <c r="A19" s="4" t="s">
        <v>12</v>
      </c>
      <c r="B19" s="4" t="s">
        <v>13</v>
      </c>
      <c r="C19" s="4" t="s">
        <v>14</v>
      </c>
      <c r="D19" s="4" t="s">
        <v>15</v>
      </c>
      <c r="E19" s="4" t="s">
        <v>16</v>
      </c>
      <c r="F19" s="8" t="s">
        <v>35</v>
      </c>
      <c r="R19" s="1"/>
      <c r="S19" s="1" t="s">
        <v>41</v>
      </c>
      <c r="T19" s="1" t="s">
        <v>42</v>
      </c>
      <c r="U19" s="1" t="s">
        <v>44</v>
      </c>
      <c r="V19" s="1" t="s">
        <v>43</v>
      </c>
      <c r="W19" s="15"/>
      <c r="X19" s="11" t="s">
        <v>50</v>
      </c>
      <c r="Y19" s="11"/>
      <c r="Z19" s="11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</row>
    <row r="20" spans="1:38" x14ac:dyDescent="0.2">
      <c r="A20" s="5" t="e">
        <f>B6*100/$C$7</f>
        <v>#DIV/0!</v>
      </c>
      <c r="B20" s="5" t="e">
        <f t="shared" ref="B20:D20" si="7">C6*100/$C$7</f>
        <v>#DIV/0!</v>
      </c>
      <c r="C20" s="5" t="e">
        <f t="shared" si="7"/>
        <v>#DIV/0!</v>
      </c>
      <c r="D20" s="5" t="e">
        <f t="shared" si="7"/>
        <v>#DIV/0!</v>
      </c>
      <c r="E20" s="4">
        <v>100</v>
      </c>
      <c r="F20" s="9" t="e">
        <f>C20+D20</f>
        <v>#DIV/0!</v>
      </c>
      <c r="R20" s="1" t="s">
        <v>21</v>
      </c>
      <c r="S20" s="7">
        <f t="shared" ref="S20:S26" si="8">K3+L3</f>
        <v>308.32000000000005</v>
      </c>
      <c r="T20" s="10">
        <v>402</v>
      </c>
      <c r="U20" s="7">
        <f t="shared" ref="U20:U26" si="9">M3+N3</f>
        <v>688.17000000000007</v>
      </c>
      <c r="V20" s="10">
        <v>373</v>
      </c>
      <c r="W20" s="15" t="s">
        <v>33</v>
      </c>
      <c r="X20" t="s">
        <v>9</v>
      </c>
      <c r="Y20" s="11">
        <f>X18+Y18</f>
        <v>229.27729740000001</v>
      </c>
      <c r="Z20" s="11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</row>
    <row r="21" spans="1:38" x14ac:dyDescent="0.2">
      <c r="A21" s="3"/>
      <c r="B21" s="4"/>
      <c r="C21" s="4"/>
      <c r="D21" s="4"/>
      <c r="E21" s="4"/>
      <c r="R21" s="1" t="s">
        <v>22</v>
      </c>
      <c r="S21" s="7">
        <f t="shared" si="8"/>
        <v>153.4</v>
      </c>
      <c r="T21" s="10">
        <v>244</v>
      </c>
      <c r="U21" s="7">
        <f t="shared" si="9"/>
        <v>660.50999999999988</v>
      </c>
      <c r="V21" s="10">
        <v>270</v>
      </c>
      <c r="W21" s="15"/>
      <c r="X21" s="15" t="s">
        <v>75</v>
      </c>
      <c r="Y21" s="15">
        <f>Y20/Z18</f>
        <v>7.6553354724540904E-2</v>
      </c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</row>
    <row r="22" spans="1:38" x14ac:dyDescent="0.2">
      <c r="A22" s="3"/>
      <c r="B22" s="4"/>
      <c r="C22" s="4"/>
      <c r="D22" s="4"/>
      <c r="E22" s="4"/>
      <c r="R22" s="1" t="s">
        <v>23</v>
      </c>
      <c r="S22" s="7">
        <f t="shared" si="8"/>
        <v>84.600000000000023</v>
      </c>
      <c r="T22" s="10">
        <v>108</v>
      </c>
      <c r="U22" s="7">
        <f t="shared" si="9"/>
        <v>385.43000000000018</v>
      </c>
      <c r="V22" s="10">
        <v>221</v>
      </c>
    </row>
    <row r="23" spans="1:38" x14ac:dyDescent="0.2">
      <c r="A23" s="3"/>
      <c r="B23" s="4"/>
      <c r="C23" s="4"/>
      <c r="D23" s="4"/>
      <c r="E23" s="4"/>
      <c r="R23" s="1" t="s">
        <v>24</v>
      </c>
      <c r="S23" s="7">
        <f t="shared" si="8"/>
        <v>410.89999999999986</v>
      </c>
      <c r="T23" s="10">
        <v>218</v>
      </c>
      <c r="U23" s="7">
        <f t="shared" si="9"/>
        <v>62.8599999999999</v>
      </c>
      <c r="V23" s="10">
        <v>86</v>
      </c>
    </row>
    <row r="24" spans="1:38" x14ac:dyDescent="0.2">
      <c r="A24" s="3"/>
      <c r="B24" s="4"/>
      <c r="C24" s="4"/>
      <c r="D24" s="4"/>
      <c r="E24" s="4"/>
      <c r="R24" s="1" t="s">
        <v>25</v>
      </c>
      <c r="S24" s="7">
        <f t="shared" si="8"/>
        <v>217.34999999999945</v>
      </c>
      <c r="T24" s="10">
        <v>435</v>
      </c>
      <c r="U24" s="7">
        <f t="shared" si="9"/>
        <v>13.32000000000005</v>
      </c>
      <c r="V24" s="10">
        <v>17</v>
      </c>
      <c r="X24" s="25"/>
      <c r="Y24" s="25"/>
      <c r="Z24" s="25"/>
      <c r="AA24" s="25"/>
      <c r="AB24" s="25"/>
      <c r="AC24" s="25"/>
      <c r="AD24" s="25"/>
      <c r="AE24" s="25"/>
    </row>
    <row r="25" spans="1:38" x14ac:dyDescent="0.2">
      <c r="A25" s="3"/>
      <c r="B25" s="4"/>
      <c r="C25" s="4"/>
      <c r="D25" s="4"/>
      <c r="E25" s="4"/>
      <c r="R25" s="1" t="s">
        <v>26</v>
      </c>
      <c r="S25" s="7">
        <f t="shared" si="8"/>
        <v>0</v>
      </c>
      <c r="T25" s="10">
        <v>125</v>
      </c>
      <c r="U25" s="7">
        <f t="shared" si="9"/>
        <v>0</v>
      </c>
      <c r="V25" s="10">
        <v>35</v>
      </c>
      <c r="X25" s="25"/>
      <c r="Y25" s="25"/>
      <c r="Z25" s="25"/>
      <c r="AA25" s="25"/>
      <c r="AB25" s="25"/>
      <c r="AC25" s="25"/>
      <c r="AD25" s="25"/>
      <c r="AE25" s="25"/>
    </row>
    <row r="26" spans="1:38" x14ac:dyDescent="0.2">
      <c r="A26" s="3"/>
      <c r="B26" s="4"/>
      <c r="C26" s="4"/>
      <c r="D26" s="4"/>
      <c r="E26" s="4"/>
      <c r="R26" s="1" t="s">
        <v>27</v>
      </c>
      <c r="S26" s="7">
        <f t="shared" si="8"/>
        <v>0</v>
      </c>
      <c r="T26" s="10">
        <v>252</v>
      </c>
      <c r="U26" s="7">
        <f t="shared" si="9"/>
        <v>0</v>
      </c>
      <c r="V26" s="10">
        <v>104</v>
      </c>
      <c r="X26" s="25"/>
      <c r="Y26" s="25"/>
      <c r="Z26" s="25"/>
      <c r="AA26" s="25"/>
      <c r="AB26" s="25"/>
      <c r="AC26" s="25"/>
      <c r="AD26" s="25"/>
      <c r="AE26" s="25"/>
    </row>
    <row r="27" spans="1:38" x14ac:dyDescent="0.2">
      <c r="A27" s="3"/>
      <c r="B27" s="4"/>
      <c r="C27" s="4"/>
      <c r="D27" s="4"/>
      <c r="E27" s="4"/>
      <c r="R27" s="1" t="s">
        <v>28</v>
      </c>
      <c r="S27" s="7"/>
      <c r="T27" s="10"/>
      <c r="U27" s="7"/>
      <c r="V27" s="10"/>
      <c r="X27" s="25"/>
      <c r="Y27" s="25"/>
      <c r="Z27" s="25"/>
      <c r="AA27" s="25"/>
      <c r="AB27" s="25"/>
      <c r="AC27" s="25"/>
      <c r="AD27" s="25"/>
      <c r="AE27" s="25"/>
    </row>
    <row r="28" spans="1:38" x14ac:dyDescent="0.2">
      <c r="A28" s="3"/>
      <c r="B28" s="4"/>
      <c r="C28" s="4"/>
      <c r="D28" s="4"/>
      <c r="E28" s="4"/>
      <c r="R28" s="1" t="s">
        <v>29</v>
      </c>
      <c r="S28" s="7"/>
      <c r="T28" s="10"/>
      <c r="U28" s="7"/>
      <c r="V28" s="10"/>
      <c r="X28" s="25"/>
      <c r="Y28" s="25"/>
      <c r="Z28" s="25"/>
      <c r="AA28" s="25"/>
      <c r="AB28" s="25"/>
      <c r="AC28" s="25"/>
      <c r="AD28" s="25"/>
      <c r="AE28" s="25"/>
    </row>
    <row r="29" spans="1:38" x14ac:dyDescent="0.2">
      <c r="A29" s="3"/>
      <c r="B29" s="4"/>
      <c r="C29" s="4"/>
      <c r="D29" s="4"/>
      <c r="E29" s="4"/>
      <c r="I29" s="7"/>
      <c r="R29" s="1" t="s">
        <v>30</v>
      </c>
      <c r="S29" s="7"/>
      <c r="T29" s="10"/>
      <c r="U29" s="7"/>
      <c r="V29" s="10"/>
      <c r="X29" s="25"/>
      <c r="Y29" s="25"/>
      <c r="Z29" s="25"/>
      <c r="AA29" s="25"/>
      <c r="AB29" s="25"/>
      <c r="AC29" s="25"/>
      <c r="AD29" s="26"/>
      <c r="AE29" s="25"/>
    </row>
    <row r="30" spans="1:38" x14ac:dyDescent="0.2">
      <c r="A30" s="4"/>
      <c r="B30" s="4"/>
      <c r="C30" s="4"/>
      <c r="D30" s="4"/>
      <c r="E30" s="4"/>
      <c r="G30" s="4"/>
      <c r="H30" s="4"/>
      <c r="I30" s="4"/>
      <c r="J30" s="4"/>
      <c r="K30" s="4"/>
      <c r="R30" s="1" t="s">
        <v>31</v>
      </c>
      <c r="S30" s="7"/>
      <c r="T30" s="10"/>
      <c r="U30" s="7"/>
      <c r="V30" s="10"/>
      <c r="X30" s="25"/>
      <c r="Y30" s="25"/>
      <c r="Z30" s="25"/>
      <c r="AA30" s="25"/>
      <c r="AB30" s="25"/>
      <c r="AC30" s="25"/>
      <c r="AD30" s="25"/>
      <c r="AE30" s="25"/>
    </row>
    <row r="31" spans="1:38" x14ac:dyDescent="0.2">
      <c r="A31" s="5"/>
      <c r="B31" s="5"/>
      <c r="C31" s="4"/>
      <c r="D31" s="4"/>
      <c r="E31" s="4"/>
      <c r="K31" s="1"/>
      <c r="R31" s="1" t="s">
        <v>32</v>
      </c>
      <c r="S31" s="7"/>
      <c r="T31" s="10"/>
      <c r="U31" s="7"/>
      <c r="V31" s="10"/>
      <c r="X31" s="25"/>
      <c r="Y31" s="25"/>
      <c r="Z31" s="25"/>
      <c r="AA31" s="25"/>
      <c r="AB31" s="25"/>
      <c r="AC31" s="25"/>
      <c r="AD31" s="25"/>
      <c r="AE31" s="25"/>
    </row>
    <row r="32" spans="1:38" x14ac:dyDescent="0.2">
      <c r="A32" s="3"/>
      <c r="B32" s="4"/>
      <c r="C32" s="4"/>
      <c r="D32" s="4"/>
      <c r="E32" s="4"/>
      <c r="H32" s="7"/>
      <c r="J32" s="7"/>
      <c r="R32" s="1" t="s">
        <v>33</v>
      </c>
      <c r="S32" s="7">
        <f>SUM(S20:S31)</f>
        <v>1174.5699999999993</v>
      </c>
      <c r="T32" s="7">
        <f t="shared" ref="T32:V32" si="10">SUM(T20:T31)</f>
        <v>1784</v>
      </c>
      <c r="U32" s="7">
        <f t="shared" si="10"/>
        <v>1810.29</v>
      </c>
      <c r="V32" s="7">
        <f t="shared" si="10"/>
        <v>1106</v>
      </c>
      <c r="X32" s="25"/>
      <c r="Y32" s="25"/>
      <c r="Z32" s="25"/>
      <c r="AA32" s="25"/>
      <c r="AB32" s="25"/>
      <c r="AC32" s="25"/>
      <c r="AD32" s="26"/>
      <c r="AE32" s="25"/>
    </row>
    <row r="33" spans="1:31" x14ac:dyDescent="0.2">
      <c r="A33" s="3"/>
      <c r="B33" s="4"/>
      <c r="C33" s="4"/>
      <c r="D33" s="4"/>
      <c r="E33" s="4"/>
      <c r="X33" s="25"/>
      <c r="Y33" s="25"/>
      <c r="Z33" s="25"/>
      <c r="AA33" s="25"/>
      <c r="AB33" s="25"/>
      <c r="AC33" s="25"/>
      <c r="AD33" s="25"/>
      <c r="AE33" s="25"/>
    </row>
    <row r="34" spans="1:31" x14ac:dyDescent="0.2">
      <c r="A34" s="3"/>
      <c r="B34" s="4"/>
      <c r="C34" s="4"/>
      <c r="D34" s="4"/>
      <c r="E34" s="4"/>
      <c r="X34" s="25"/>
      <c r="Y34" s="25"/>
      <c r="Z34" s="25"/>
      <c r="AA34" s="25"/>
      <c r="AB34" s="25"/>
      <c r="AC34" s="25"/>
      <c r="AD34" s="25"/>
      <c r="AE34" s="25"/>
    </row>
    <row r="35" spans="1:31" x14ac:dyDescent="0.2">
      <c r="A35" s="3"/>
      <c r="B35" s="4"/>
      <c r="C35" s="5"/>
      <c r="D35" s="4"/>
      <c r="E35" s="4"/>
      <c r="R35" s="41" t="s">
        <v>67</v>
      </c>
      <c r="S35" s="41"/>
      <c r="T35" s="41"/>
      <c r="U35" s="42"/>
      <c r="V35" s="42"/>
      <c r="X35" s="25"/>
      <c r="Y35" s="25"/>
      <c r="Z35" s="25"/>
      <c r="AA35" s="25"/>
      <c r="AB35" s="25"/>
      <c r="AC35" s="25"/>
      <c r="AD35" s="25"/>
      <c r="AE35" s="25"/>
    </row>
    <row r="36" spans="1:31" x14ac:dyDescent="0.2">
      <c r="A36" s="3"/>
      <c r="B36" s="4"/>
      <c r="C36" s="4"/>
      <c r="D36" s="4"/>
      <c r="E36" s="4"/>
      <c r="R36" s="41">
        <v>0.35937000000000002</v>
      </c>
      <c r="S36" s="41"/>
      <c r="T36" s="41" t="s">
        <v>68</v>
      </c>
      <c r="U36" s="42" t="s">
        <v>69</v>
      </c>
      <c r="V36" s="42" t="s">
        <v>70</v>
      </c>
      <c r="X36" s="25"/>
      <c r="Y36" s="25"/>
      <c r="Z36" s="25"/>
      <c r="AA36" s="25"/>
      <c r="AB36" s="25"/>
      <c r="AC36" s="25"/>
      <c r="AD36" s="25"/>
      <c r="AE36" s="25"/>
    </row>
    <row r="37" spans="1:31" x14ac:dyDescent="0.2">
      <c r="A37" s="3"/>
      <c r="B37" s="4"/>
      <c r="C37" s="4"/>
      <c r="D37" s="4"/>
      <c r="E37" s="4"/>
      <c r="R37" s="41" t="s">
        <v>71</v>
      </c>
      <c r="S37" s="41" t="s">
        <v>66</v>
      </c>
      <c r="T37" s="41" t="s">
        <v>72</v>
      </c>
      <c r="U37" s="42"/>
      <c r="V37" s="42"/>
      <c r="X37" s="25"/>
      <c r="Y37" s="25"/>
      <c r="Z37" s="25"/>
      <c r="AA37" s="25"/>
      <c r="AB37" s="25"/>
      <c r="AC37" s="25"/>
      <c r="AD37" s="25"/>
      <c r="AE37" s="25"/>
    </row>
    <row r="38" spans="1:31" x14ac:dyDescent="0.2">
      <c r="A38" s="3"/>
      <c r="B38" s="4"/>
      <c r="C38" s="4"/>
      <c r="D38" s="4"/>
      <c r="E38" s="4"/>
      <c r="R38" s="41">
        <f>F15*R36</f>
        <v>183.20682600000001</v>
      </c>
      <c r="S38" s="41">
        <f>(M15+N15)*R36</f>
        <v>650.56391730000007</v>
      </c>
      <c r="T38" s="41">
        <f>R38+S38</f>
        <v>833.77074330000005</v>
      </c>
      <c r="U38" s="42">
        <v>8250</v>
      </c>
      <c r="V38" s="42">
        <f>U38-T38</f>
        <v>7416.2292567000004</v>
      </c>
      <c r="X38" s="27"/>
      <c r="Y38" s="25"/>
      <c r="Z38" s="25"/>
      <c r="AA38" s="25"/>
      <c r="AB38" s="25"/>
      <c r="AC38" s="25"/>
      <c r="AD38" s="25"/>
      <c r="AE38" s="25"/>
    </row>
    <row r="39" spans="1:31" x14ac:dyDescent="0.2">
      <c r="A39" s="3"/>
      <c r="B39" s="4"/>
      <c r="C39" s="4"/>
      <c r="D39" s="4"/>
      <c r="E39" s="4"/>
      <c r="X39" s="25"/>
      <c r="Y39" s="25"/>
      <c r="Z39" s="25"/>
      <c r="AA39" s="25"/>
      <c r="AB39" s="25"/>
      <c r="AC39" s="25"/>
      <c r="AD39" s="25"/>
      <c r="AE39" s="25"/>
    </row>
    <row r="40" spans="1:31" x14ac:dyDescent="0.2">
      <c r="A40" s="3"/>
      <c r="B40" s="4"/>
      <c r="C40" s="4"/>
      <c r="D40" s="4"/>
      <c r="E40" s="4"/>
      <c r="X40" s="25"/>
      <c r="Y40" s="25"/>
      <c r="Z40" s="25"/>
      <c r="AA40" s="25"/>
      <c r="AB40" s="25"/>
      <c r="AC40" s="25"/>
      <c r="AD40" s="25"/>
      <c r="AE40" s="25"/>
    </row>
    <row r="41" spans="1:31" x14ac:dyDescent="0.2">
      <c r="A41" s="3"/>
      <c r="B41" s="4"/>
      <c r="C41" s="4"/>
      <c r="D41" s="4"/>
      <c r="E41" s="4"/>
      <c r="X41" s="25"/>
      <c r="Y41" s="25"/>
      <c r="Z41" s="2"/>
      <c r="AA41" s="2"/>
      <c r="AB41" s="2"/>
      <c r="AC41" s="25"/>
      <c r="AD41" s="25"/>
      <c r="AE41" s="25"/>
    </row>
    <row r="42" spans="1:31" x14ac:dyDescent="0.2">
      <c r="A42" s="3"/>
      <c r="B42" s="4"/>
      <c r="C42" s="4"/>
      <c r="D42" s="4"/>
      <c r="E42" s="4"/>
      <c r="X42" s="25"/>
      <c r="Y42" s="25"/>
      <c r="Z42" s="26"/>
      <c r="AA42" s="26"/>
      <c r="AB42" s="26"/>
      <c r="AC42" s="25"/>
      <c r="AD42" s="25"/>
      <c r="AE42" s="25"/>
    </row>
    <row r="43" spans="1:31" x14ac:dyDescent="0.2">
      <c r="A43" s="3"/>
      <c r="B43" s="4"/>
      <c r="C43" s="4"/>
      <c r="D43" s="4"/>
      <c r="E43" s="4"/>
      <c r="X43" s="25"/>
      <c r="Y43" s="25"/>
      <c r="Z43" s="26"/>
      <c r="AA43" s="26"/>
      <c r="AB43" s="26"/>
      <c r="AC43" s="25"/>
      <c r="AD43" s="25"/>
      <c r="AE43" s="25"/>
    </row>
    <row r="44" spans="1:31" x14ac:dyDescent="0.2">
      <c r="A44" s="3"/>
      <c r="B44" s="4"/>
      <c r="C44" s="4"/>
      <c r="D44" s="4"/>
      <c r="E44" s="4"/>
      <c r="H44" s="7"/>
      <c r="I44" s="7"/>
      <c r="J44" s="7"/>
      <c r="K44" s="7"/>
      <c r="X44" s="25"/>
      <c r="Y44" s="25"/>
      <c r="Z44" s="26"/>
      <c r="AA44" s="26"/>
      <c r="AB44" s="26"/>
      <c r="AC44" s="25"/>
      <c r="AD44" s="25"/>
      <c r="AE44" s="25"/>
    </row>
    <row r="45" spans="1:31" x14ac:dyDescent="0.2">
      <c r="A45" s="3"/>
      <c r="B45" s="4"/>
      <c r="C45" s="4"/>
      <c r="D45" s="4"/>
      <c r="E45" s="4"/>
      <c r="X45" s="25"/>
      <c r="Y45" s="25"/>
      <c r="Z45" s="26"/>
      <c r="AA45" s="26"/>
      <c r="AB45" s="26"/>
      <c r="AC45" s="25"/>
      <c r="AD45" s="25"/>
      <c r="AE45" s="25"/>
    </row>
    <row r="46" spans="1:31" x14ac:dyDescent="0.2">
      <c r="A46" s="3"/>
      <c r="B46" s="4"/>
      <c r="C46" s="4"/>
      <c r="D46" s="4"/>
      <c r="E46" s="4"/>
    </row>
    <row r="47" spans="1:31" x14ac:dyDescent="0.2">
      <c r="A47" s="3"/>
      <c r="B47" s="4"/>
      <c r="C47" s="4"/>
      <c r="D47" s="4"/>
      <c r="E47" s="4"/>
    </row>
  </sheetData>
  <mergeCells count="5">
    <mergeCell ref="B4:B5"/>
    <mergeCell ref="C4:C5"/>
    <mergeCell ref="D4:D5"/>
    <mergeCell ref="E4:E5"/>
    <mergeCell ref="B12:B1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ECC8A-E971-467C-8D29-288FBD5778AB}">
  <dimension ref="A1:AL47"/>
  <sheetViews>
    <sheetView workbookViewId="0">
      <selection activeCell="A4" sqref="A4"/>
    </sheetView>
  </sheetViews>
  <sheetFormatPr defaultRowHeight="15" x14ac:dyDescent="0.2"/>
  <cols>
    <col min="1" max="1" width="14.390625" customWidth="1"/>
    <col min="2" max="5" width="16.0078125" style="1" customWidth="1"/>
    <col min="7" max="10" width="7.93359375" style="1" customWidth="1"/>
    <col min="11" max="17" width="7.93359375" customWidth="1"/>
    <col min="19" max="22" width="10.35546875" customWidth="1"/>
    <col min="24" max="37" width="8.875" customWidth="1"/>
  </cols>
  <sheetData>
    <row r="1" spans="1:38" x14ac:dyDescent="0.2">
      <c r="A1" s="3"/>
      <c r="B1" s="4" t="s">
        <v>0</v>
      </c>
      <c r="C1" s="4" t="s">
        <v>0</v>
      </c>
      <c r="D1" s="4" t="s">
        <v>1</v>
      </c>
      <c r="E1" s="4" t="s">
        <v>1</v>
      </c>
      <c r="F1" s="1" t="s">
        <v>61</v>
      </c>
      <c r="G1" s="3" t="s">
        <v>18</v>
      </c>
      <c r="H1" s="4" t="s">
        <v>73</v>
      </c>
      <c r="J1" s="1" t="s">
        <v>19</v>
      </c>
      <c r="K1" s="4" t="s">
        <v>0</v>
      </c>
      <c r="L1" s="4" t="s">
        <v>0</v>
      </c>
      <c r="M1" s="4" t="s">
        <v>1</v>
      </c>
      <c r="N1" s="4" t="s">
        <v>1</v>
      </c>
      <c r="O1" s="1" t="s">
        <v>45</v>
      </c>
      <c r="P1" s="4" t="s">
        <v>50</v>
      </c>
      <c r="Q1" s="4" t="s">
        <v>50</v>
      </c>
      <c r="S1" t="s">
        <v>36</v>
      </c>
      <c r="W1" s="15"/>
      <c r="X1" s="15" t="s">
        <v>60</v>
      </c>
      <c r="Y1" s="15" t="s">
        <v>60</v>
      </c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38" x14ac:dyDescent="0.2">
      <c r="A2" s="3"/>
      <c r="B2" s="4" t="s">
        <v>2</v>
      </c>
      <c r="C2" s="4" t="s">
        <v>3</v>
      </c>
      <c r="D2" s="4" t="s">
        <v>2</v>
      </c>
      <c r="E2" s="4" t="s">
        <v>3</v>
      </c>
      <c r="F2" s="1" t="s">
        <v>4</v>
      </c>
      <c r="G2" s="4" t="s">
        <v>8</v>
      </c>
      <c r="H2" s="4" t="s">
        <v>74</v>
      </c>
      <c r="I2" s="4"/>
      <c r="J2" s="1" t="s">
        <v>20</v>
      </c>
      <c r="K2" s="4" t="s">
        <v>2</v>
      </c>
      <c r="L2" s="4" t="s">
        <v>3</v>
      </c>
      <c r="M2" s="4" t="s">
        <v>2</v>
      </c>
      <c r="N2" s="4" t="s">
        <v>3</v>
      </c>
      <c r="O2" s="1" t="s">
        <v>46</v>
      </c>
      <c r="P2" s="4" t="s">
        <v>55</v>
      </c>
      <c r="Q2" s="4" t="s">
        <v>52</v>
      </c>
      <c r="R2" s="4"/>
      <c r="S2" s="4" t="s">
        <v>38</v>
      </c>
      <c r="T2" s="4" t="s">
        <v>38</v>
      </c>
      <c r="U2" s="4" t="s">
        <v>39</v>
      </c>
      <c r="V2" s="4" t="s">
        <v>39</v>
      </c>
      <c r="W2" s="15"/>
      <c r="X2" s="15" t="s">
        <v>9</v>
      </c>
      <c r="Y2" s="15" t="s">
        <v>9</v>
      </c>
      <c r="Z2" s="15"/>
      <c r="AA2" s="15"/>
      <c r="AB2" s="15"/>
      <c r="AC2" s="15"/>
      <c r="AD2" s="15"/>
      <c r="AE2" s="15"/>
      <c r="AF2" s="24"/>
      <c r="AG2" s="15"/>
      <c r="AH2" s="15"/>
      <c r="AI2" s="15"/>
      <c r="AJ2" s="15"/>
      <c r="AK2" s="15"/>
      <c r="AL2" s="15"/>
    </row>
    <row r="3" spans="1:38" ht="15.75" thickBot="1" x14ac:dyDescent="0.25">
      <c r="A3" s="3">
        <f>feb!A4</f>
        <v>0</v>
      </c>
      <c r="B3" s="5">
        <f>feb!$B$4</f>
        <v>0</v>
      </c>
      <c r="C3" s="5">
        <f>feb!C$4</f>
        <v>0</v>
      </c>
      <c r="D3" s="5">
        <f>feb!D$4</f>
        <v>0</v>
      </c>
      <c r="E3" s="5">
        <f>feb!E$4</f>
        <v>0</v>
      </c>
      <c r="F3" s="1">
        <f>G3-(M3+N3)</f>
        <v>181.02999999999997</v>
      </c>
      <c r="G3" s="7">
        <f>aug!$C$16</f>
        <v>869.2</v>
      </c>
      <c r="H3" s="7">
        <f>aug!$E$15</f>
        <v>132.97</v>
      </c>
      <c r="I3" s="1" t="s">
        <v>21</v>
      </c>
      <c r="J3" s="7">
        <f>aug!$B$14</f>
        <v>9.4799999999999986</v>
      </c>
      <c r="K3" s="7">
        <f>aug!B$6</f>
        <v>232.36</v>
      </c>
      <c r="L3" s="7">
        <f>aug!C$6</f>
        <v>75.960000000000008</v>
      </c>
      <c r="M3" s="7">
        <f>aug!D$6</f>
        <v>156.37</v>
      </c>
      <c r="N3" s="7">
        <f>aug!E$6</f>
        <v>531.80000000000007</v>
      </c>
      <c r="O3" s="7">
        <f>aug!E17</f>
        <v>94.942815031527374</v>
      </c>
      <c r="P3" s="1">
        <f>aug!C18</f>
        <v>310.10000000000002</v>
      </c>
      <c r="Q3" s="1">
        <f>aug!E18</f>
        <v>19.670000000000002</v>
      </c>
      <c r="R3" s="1"/>
      <c r="S3" s="1" t="s">
        <v>34</v>
      </c>
      <c r="T3" s="1" t="s">
        <v>40</v>
      </c>
      <c r="U3" s="1" t="s">
        <v>34</v>
      </c>
      <c r="V3" s="1" t="s">
        <v>40</v>
      </c>
      <c r="W3" s="15"/>
      <c r="X3" s="15">
        <v>0.35937000000000002</v>
      </c>
      <c r="Y3" s="15"/>
      <c r="Z3" s="15" t="s">
        <v>62</v>
      </c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</row>
    <row r="4" spans="1:38" ht="14.45" customHeight="1" x14ac:dyDescent="0.2">
      <c r="A4" s="61"/>
      <c r="B4" s="90"/>
      <c r="C4" s="90"/>
      <c r="D4" s="90"/>
      <c r="E4" s="90"/>
      <c r="F4" s="1">
        <f t="shared" ref="F4:F14" si="0">G4-(M4+N4)</f>
        <v>125.15000000000009</v>
      </c>
      <c r="G4" s="7">
        <f>sept!$C$16</f>
        <v>785.66</v>
      </c>
      <c r="H4" s="7">
        <f>sept!$E$15</f>
        <v>110.23</v>
      </c>
      <c r="I4" s="1" t="s">
        <v>22</v>
      </c>
      <c r="J4" s="7">
        <f>sept!$B$14</f>
        <v>9.7899999999999991</v>
      </c>
      <c r="K4" s="7">
        <f>sept!B$6</f>
        <v>102.44</v>
      </c>
      <c r="L4" s="7">
        <f>sept!C$6</f>
        <v>50.960000000000008</v>
      </c>
      <c r="M4" s="7">
        <f>sept!D$6</f>
        <v>211.60000000000002</v>
      </c>
      <c r="N4" s="7">
        <f>sept!E$6</f>
        <v>448.90999999999985</v>
      </c>
      <c r="O4" s="7">
        <f>sept!E17</f>
        <v>103.52157972196643</v>
      </c>
      <c r="P4" s="1">
        <f>sept!C18</f>
        <v>72.62</v>
      </c>
      <c r="Q4" s="1">
        <f>sept!E18</f>
        <v>0</v>
      </c>
      <c r="R4" s="1" t="s">
        <v>21</v>
      </c>
      <c r="S4" s="7">
        <f>J3</f>
        <v>9.4799999999999986</v>
      </c>
      <c r="T4" s="1">
        <v>10.510000000000218</v>
      </c>
      <c r="U4" s="7">
        <f>aug!$D$13</f>
        <v>27.84</v>
      </c>
      <c r="V4" s="7">
        <v>2.9</v>
      </c>
      <c r="W4" s="15"/>
      <c r="X4" s="15" t="s">
        <v>56</v>
      </c>
      <c r="Y4" s="15" t="s">
        <v>58</v>
      </c>
      <c r="Z4" s="15" t="s">
        <v>63</v>
      </c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ht="14.45" customHeight="1" x14ac:dyDescent="0.2">
      <c r="A5" s="46"/>
      <c r="B5" s="91"/>
      <c r="C5" s="91"/>
      <c r="D5" s="91"/>
      <c r="E5" s="91"/>
      <c r="F5" s="1">
        <f t="shared" si="0"/>
        <v>27.569999999999823</v>
      </c>
      <c r="G5" s="7">
        <f>okt!$C$16</f>
        <v>413</v>
      </c>
      <c r="H5" s="7">
        <f>okt!$E$15</f>
        <v>56.13</v>
      </c>
      <c r="I5" s="1" t="s">
        <v>23</v>
      </c>
      <c r="J5" s="7">
        <f>okt!$B$14</f>
        <v>23.130000000000003</v>
      </c>
      <c r="K5" s="7">
        <f>okt!B$6</f>
        <v>42.590000000000032</v>
      </c>
      <c r="L5" s="7">
        <f>okt!C$6</f>
        <v>42.009999999999991</v>
      </c>
      <c r="M5" s="7">
        <f>okt!D$6</f>
        <v>138.34000000000003</v>
      </c>
      <c r="N5" s="7">
        <f>okt!E$6</f>
        <v>247.09000000000015</v>
      </c>
      <c r="O5" s="7">
        <f>okt!E17</f>
        <v>106.86883248129374</v>
      </c>
      <c r="P5" s="1">
        <f>okt!C18</f>
        <v>0</v>
      </c>
      <c r="Q5" s="1">
        <f>okt!E18</f>
        <v>0</v>
      </c>
      <c r="R5" s="1" t="s">
        <v>22</v>
      </c>
      <c r="S5" s="7">
        <f t="shared" ref="S5:S11" si="1">J4</f>
        <v>9.7899999999999991</v>
      </c>
      <c r="T5" s="1">
        <v>6.4500000000007276</v>
      </c>
      <c r="U5" s="7">
        <f>sept!$D$13</f>
        <v>27.2</v>
      </c>
      <c r="V5" s="7">
        <v>93.36</v>
      </c>
      <c r="W5" s="15"/>
      <c r="X5" s="15" t="s">
        <v>57</v>
      </c>
      <c r="Y5" s="15" t="s">
        <v>59</v>
      </c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</row>
    <row r="6" spans="1:38" x14ac:dyDescent="0.2">
      <c r="A6" s="3" t="s">
        <v>4</v>
      </c>
      <c r="B6" s="1">
        <f>IF(B$4-B$3&lt;0,0,B$4-B$3)</f>
        <v>0</v>
      </c>
      <c r="C6" s="1">
        <f t="shared" ref="C6:E6" si="2">IF(C$4-C$3&lt;0,0,C$4-C$3)</f>
        <v>0</v>
      </c>
      <c r="D6" s="1">
        <f t="shared" si="2"/>
        <v>0</v>
      </c>
      <c r="E6" s="1">
        <f t="shared" si="2"/>
        <v>0</v>
      </c>
      <c r="F6" s="1">
        <f t="shared" si="0"/>
        <v>111.1400000000001</v>
      </c>
      <c r="G6" s="7">
        <f>nov!$C$16</f>
        <v>174</v>
      </c>
      <c r="H6" s="7">
        <f>nov!$E$15</f>
        <v>26.2</v>
      </c>
      <c r="I6" s="1" t="s">
        <v>24</v>
      </c>
      <c r="J6" s="7">
        <f>nov!$B$14</f>
        <v>115.28</v>
      </c>
      <c r="K6" s="7">
        <f>nov!B$6</f>
        <v>168.45999999999992</v>
      </c>
      <c r="L6" s="7">
        <f>nov!C$6</f>
        <v>242.43999999999997</v>
      </c>
      <c r="M6" s="7">
        <f>nov!D$6</f>
        <v>21.119999999999891</v>
      </c>
      <c r="N6" s="7">
        <f>nov!E$6</f>
        <v>41.740000000000009</v>
      </c>
      <c r="O6" s="7">
        <f>nov!E17</f>
        <v>96.459279216351504</v>
      </c>
      <c r="P6" s="1">
        <f>nov!C18</f>
        <v>174.8</v>
      </c>
      <c r="Q6" s="1">
        <f>nov!E18</f>
        <v>0</v>
      </c>
      <c r="R6" s="1" t="s">
        <v>23</v>
      </c>
      <c r="S6" s="7">
        <f t="shared" si="1"/>
        <v>23.130000000000003</v>
      </c>
      <c r="T6" s="1">
        <v>35.569999999999709</v>
      </c>
      <c r="U6" s="7">
        <f>okt!$D$13</f>
        <v>144.4</v>
      </c>
      <c r="V6" s="7">
        <v>134</v>
      </c>
      <c r="W6" s="15" t="s">
        <v>21</v>
      </c>
      <c r="X6" s="11">
        <f>$X$3*P3</f>
        <v>111.44063700000001</v>
      </c>
      <c r="Y6" s="11">
        <f>aug!Y6</f>
        <v>12.57</v>
      </c>
      <c r="Z6" s="11">
        <f>aug!Z6</f>
        <v>1517</v>
      </c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ht="15.6" customHeight="1" x14ac:dyDescent="0.2">
      <c r="A7" s="3" t="s">
        <v>5</v>
      </c>
      <c r="B7" s="4"/>
      <c r="C7" s="5">
        <f>B6+C6</f>
        <v>0</v>
      </c>
      <c r="D7" s="4"/>
      <c r="E7" s="5">
        <f>D6+E6</f>
        <v>0</v>
      </c>
      <c r="F7" s="1">
        <f t="shared" si="0"/>
        <v>64.909999999999954</v>
      </c>
      <c r="G7" s="7">
        <f>dec!$C$16</f>
        <v>78.23</v>
      </c>
      <c r="H7" s="7">
        <f>dec!$E$15</f>
        <v>1.9278</v>
      </c>
      <c r="I7" s="1" t="s">
        <v>25</v>
      </c>
      <c r="J7" s="7">
        <f>dec!$B$14</f>
        <v>146.48999999999978</v>
      </c>
      <c r="K7" s="7">
        <f>dec!B$6</f>
        <v>120.46999999999935</v>
      </c>
      <c r="L7" s="7">
        <f>dec!C$6</f>
        <v>96.880000000000109</v>
      </c>
      <c r="M7" s="7">
        <f>dec!D$6</f>
        <v>5.3500000000000227</v>
      </c>
      <c r="N7" s="7">
        <f>dec!E$6</f>
        <v>7.9700000000000273</v>
      </c>
      <c r="O7" s="7">
        <f>dec!E17</f>
        <v>1664.4680851063831</v>
      </c>
      <c r="P7" s="1">
        <f>dec!C18</f>
        <v>45.5</v>
      </c>
      <c r="Q7" s="1">
        <f>dec!E18</f>
        <v>0</v>
      </c>
      <c r="R7" s="1" t="s">
        <v>24</v>
      </c>
      <c r="S7" s="7">
        <f t="shared" si="1"/>
        <v>115.28</v>
      </c>
      <c r="T7" s="1">
        <v>69.520000000000437</v>
      </c>
      <c r="U7" s="7">
        <f>nov!$D$13</f>
        <v>344.41</v>
      </c>
      <c r="V7" s="7">
        <v>299.86</v>
      </c>
      <c r="W7" s="15" t="s">
        <v>22</v>
      </c>
      <c r="X7" s="11">
        <f t="shared" ref="X7:X17" si="3">$X$3*P4</f>
        <v>26.097449400000002</v>
      </c>
      <c r="Y7" s="11">
        <f>sept!Y7</f>
        <v>0</v>
      </c>
      <c r="Z7" s="11">
        <f>sept!Z7</f>
        <v>165</v>
      </c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ht="15.6" customHeight="1" x14ac:dyDescent="0.2">
      <c r="A8" s="3" t="s">
        <v>6</v>
      </c>
      <c r="B8" s="4"/>
      <c r="C8" s="4"/>
      <c r="D8" s="5">
        <f>C7-E7</f>
        <v>0</v>
      </c>
      <c r="E8" s="4"/>
      <c r="F8" s="1">
        <f t="shared" si="0"/>
        <v>0</v>
      </c>
      <c r="G8" s="7">
        <f>jan!$C$16</f>
        <v>0</v>
      </c>
      <c r="H8" s="7">
        <f>jan!$E$15</f>
        <v>0</v>
      </c>
      <c r="I8" s="1" t="s">
        <v>26</v>
      </c>
      <c r="J8" s="7">
        <f>jan!$B$14</f>
        <v>0</v>
      </c>
      <c r="K8" s="7">
        <f>jan!B$6</f>
        <v>0</v>
      </c>
      <c r="L8" s="7">
        <f>jan!C$6</f>
        <v>0</v>
      </c>
      <c r="M8" s="7">
        <f>jan!D$6</f>
        <v>0</v>
      </c>
      <c r="N8" s="7">
        <f>jan!E$6</f>
        <v>0</v>
      </c>
      <c r="O8" s="7" t="e">
        <f>jan!E17</f>
        <v>#DIV/0!</v>
      </c>
      <c r="P8" s="1">
        <f>jan!C18</f>
        <v>0</v>
      </c>
      <c r="Q8" s="1">
        <f>jan!E18</f>
        <v>0</v>
      </c>
      <c r="R8" s="1" t="s">
        <v>25</v>
      </c>
      <c r="S8" s="7">
        <f t="shared" si="1"/>
        <v>146.48999999999978</v>
      </c>
      <c r="T8" s="1">
        <v>170.53999999999905</v>
      </c>
      <c r="U8" s="7" t="str">
        <f>dec!$D$13</f>
        <v>142.35</v>
      </c>
      <c r="V8" s="7">
        <v>474.1</v>
      </c>
      <c r="W8" s="15" t="s">
        <v>23</v>
      </c>
      <c r="X8" s="11">
        <f t="shared" si="3"/>
        <v>0</v>
      </c>
      <c r="Y8" s="11">
        <f>okt!Y8</f>
        <v>0</v>
      </c>
      <c r="Z8" s="11">
        <f>okt!Z8</f>
        <v>16</v>
      </c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</row>
    <row r="9" spans="1:38" x14ac:dyDescent="0.2">
      <c r="A9" s="3"/>
      <c r="B9" s="4"/>
      <c r="C9" s="4"/>
      <c r="D9" s="4"/>
      <c r="E9" s="4"/>
      <c r="F9" s="1">
        <f t="shared" si="0"/>
        <v>0</v>
      </c>
      <c r="G9" s="7">
        <f>feb!$C$16</f>
        <v>0</v>
      </c>
      <c r="H9" s="7">
        <f>feb!$E$15</f>
        <v>0</v>
      </c>
      <c r="I9" s="1" t="s">
        <v>27</v>
      </c>
      <c r="J9" s="7">
        <f>feb!$B$14</f>
        <v>0</v>
      </c>
      <c r="K9" s="7">
        <f>feb!B$6</f>
        <v>0</v>
      </c>
      <c r="L9" s="7">
        <f>feb!C$6</f>
        <v>0</v>
      </c>
      <c r="M9" s="7">
        <f>feb!D$6</f>
        <v>0</v>
      </c>
      <c r="N9" s="7">
        <f>feb!E$6</f>
        <v>0</v>
      </c>
      <c r="O9" s="7" t="e">
        <f>feb!E17</f>
        <v>#DIV/0!</v>
      </c>
      <c r="P9" s="1">
        <f>feb!C$18</f>
        <v>0</v>
      </c>
      <c r="Q9" s="1">
        <f>feb!E18</f>
        <v>0</v>
      </c>
      <c r="R9" s="1" t="s">
        <v>26</v>
      </c>
      <c r="S9" s="7">
        <f t="shared" si="1"/>
        <v>0</v>
      </c>
      <c r="T9" s="1">
        <v>34.809999999999491</v>
      </c>
      <c r="U9" s="7">
        <f>jan!$D$13</f>
        <v>0</v>
      </c>
      <c r="V9" s="7">
        <v>435.82</v>
      </c>
      <c r="W9" s="15" t="s">
        <v>24</v>
      </c>
      <c r="X9" s="11">
        <f t="shared" si="3"/>
        <v>62.817876000000005</v>
      </c>
      <c r="Y9" s="11">
        <f>nov!Y9</f>
        <v>0</v>
      </c>
      <c r="Z9" s="11">
        <f>nov!Z9</f>
        <v>649</v>
      </c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</row>
    <row r="10" spans="1:38" x14ac:dyDescent="0.2">
      <c r="A10" s="3"/>
      <c r="B10" s="4"/>
      <c r="C10" s="4" t="s">
        <v>7</v>
      </c>
      <c r="D10" s="4"/>
      <c r="E10" s="4"/>
      <c r="F10" s="1">
        <f t="shared" si="0"/>
        <v>0</v>
      </c>
      <c r="G10" s="7">
        <f>maart!$C$16</f>
        <v>0</v>
      </c>
      <c r="H10" s="7">
        <f>maart!$E$15</f>
        <v>0</v>
      </c>
      <c r="I10" s="1" t="s">
        <v>28</v>
      </c>
      <c r="J10" s="7">
        <f>maart!$B$14</f>
        <v>0</v>
      </c>
      <c r="K10" s="7">
        <f>maart!B$6</f>
        <v>0</v>
      </c>
      <c r="L10" s="7">
        <f>maart!C$6</f>
        <v>0</v>
      </c>
      <c r="M10" s="7">
        <f>maart!D$6</f>
        <v>0</v>
      </c>
      <c r="N10" s="7">
        <f>maart!E$6</f>
        <v>0</v>
      </c>
      <c r="O10" s="7" t="e">
        <f>maart!E17</f>
        <v>#DIV/0!</v>
      </c>
      <c r="P10" s="1">
        <f>C18</f>
        <v>0</v>
      </c>
      <c r="Q10" s="1">
        <f>E18</f>
        <v>0</v>
      </c>
      <c r="R10" s="1" t="s">
        <v>27</v>
      </c>
      <c r="S10" s="7">
        <f t="shared" si="1"/>
        <v>0</v>
      </c>
      <c r="T10" s="1">
        <v>142.69000000000051</v>
      </c>
      <c r="U10" s="7">
        <f>feb!$D$13</f>
        <v>0</v>
      </c>
      <c r="V10" s="7">
        <v>385.77</v>
      </c>
      <c r="W10" s="15" t="s">
        <v>25</v>
      </c>
      <c r="X10" s="11">
        <f t="shared" si="3"/>
        <v>16.351335000000002</v>
      </c>
      <c r="Y10" s="11">
        <f>dec!Y10</f>
        <v>0</v>
      </c>
      <c r="Z10" s="11">
        <f>dec!Z10</f>
        <v>648</v>
      </c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1" spans="1:38" ht="15.75" thickBot="1" x14ac:dyDescent="0.25">
      <c r="A11" s="3">
        <f>feb!A12</f>
        <v>0</v>
      </c>
      <c r="B11" s="5">
        <f>feb!$B$12</f>
        <v>0</v>
      </c>
      <c r="C11" s="4"/>
      <c r="D11" s="4" t="s">
        <v>47</v>
      </c>
      <c r="E11" s="4" t="s">
        <v>47</v>
      </c>
      <c r="F11" s="1">
        <f t="shared" si="0"/>
        <v>0</v>
      </c>
      <c r="G11" s="7"/>
      <c r="H11" s="7"/>
      <c r="I11" s="1" t="s">
        <v>29</v>
      </c>
      <c r="J11" s="7"/>
      <c r="K11" s="7"/>
      <c r="L11" s="7"/>
      <c r="M11" s="7"/>
      <c r="N11" s="7"/>
      <c r="O11" s="7"/>
      <c r="P11" s="1"/>
      <c r="Q11" s="1"/>
      <c r="R11" s="1" t="s">
        <v>28</v>
      </c>
      <c r="S11" s="7">
        <f t="shared" si="1"/>
        <v>0</v>
      </c>
      <c r="T11" s="1">
        <v>83.3700000000008</v>
      </c>
      <c r="U11" s="7">
        <f>maart!$D$13</f>
        <v>0</v>
      </c>
      <c r="V11" s="7">
        <v>330.6</v>
      </c>
      <c r="W11" s="15" t="s">
        <v>26</v>
      </c>
      <c r="X11" s="11">
        <f t="shared" si="3"/>
        <v>0</v>
      </c>
      <c r="Y11" s="11">
        <f>jan!Y11</f>
        <v>0</v>
      </c>
      <c r="Z11" s="11">
        <f>jan!Z11</f>
        <v>0</v>
      </c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</row>
    <row r="12" spans="1:38" ht="15.6" customHeight="1" x14ac:dyDescent="0.2">
      <c r="A12" s="60"/>
      <c r="B12" s="90"/>
      <c r="C12" s="4" t="s">
        <v>7</v>
      </c>
      <c r="D12" s="4" t="s">
        <v>34</v>
      </c>
      <c r="E12" s="4" t="s">
        <v>40</v>
      </c>
      <c r="F12" s="1">
        <f t="shared" si="0"/>
        <v>0</v>
      </c>
      <c r="G12" s="7"/>
      <c r="H12" s="7"/>
      <c r="I12" s="1" t="s">
        <v>30</v>
      </c>
      <c r="J12" s="7"/>
      <c r="K12" s="7"/>
      <c r="L12" s="7"/>
      <c r="M12" s="7"/>
      <c r="N12" s="7"/>
      <c r="O12" s="7"/>
      <c r="P12" s="1"/>
      <c r="Q12" s="1"/>
      <c r="R12" s="1" t="s">
        <v>29</v>
      </c>
      <c r="S12" s="7"/>
      <c r="T12" s="1"/>
      <c r="U12" s="7"/>
      <c r="V12" s="7"/>
      <c r="W12" s="15" t="s">
        <v>27</v>
      </c>
      <c r="X12" s="11">
        <f t="shared" si="3"/>
        <v>0</v>
      </c>
      <c r="Y12" s="11">
        <f>feb!Y12</f>
        <v>0</v>
      </c>
      <c r="Z12" s="11">
        <f>feb!Z12</f>
        <v>0</v>
      </c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</row>
    <row r="13" spans="1:38" ht="15.6" customHeight="1" x14ac:dyDescent="0.2">
      <c r="A13" s="44"/>
      <c r="B13" s="91"/>
      <c r="C13" s="4" t="s">
        <v>40</v>
      </c>
      <c r="D13" s="20"/>
      <c r="E13" s="5">
        <f>V11</f>
        <v>330.6</v>
      </c>
      <c r="F13" s="1">
        <f t="shared" si="0"/>
        <v>0</v>
      </c>
      <c r="G13" s="7"/>
      <c r="H13" s="7"/>
      <c r="I13" s="1" t="s">
        <v>31</v>
      </c>
      <c r="J13" s="7"/>
      <c r="K13" s="7"/>
      <c r="L13" s="7"/>
      <c r="M13" s="7"/>
      <c r="N13" s="7"/>
      <c r="O13" s="7"/>
      <c r="P13" s="1"/>
      <c r="Q13" s="1"/>
      <c r="R13" s="1" t="s">
        <v>30</v>
      </c>
      <c r="S13" s="7"/>
      <c r="T13" s="1"/>
      <c r="U13" s="7"/>
      <c r="V13" s="7"/>
      <c r="W13" s="15" t="s">
        <v>28</v>
      </c>
      <c r="X13" s="11">
        <f t="shared" si="3"/>
        <v>0</v>
      </c>
      <c r="Y13" s="11"/>
      <c r="Z13" s="11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  <row r="14" spans="1:38" ht="15.6" customHeight="1" x14ac:dyDescent="0.2">
      <c r="A14" s="3" t="s">
        <v>4</v>
      </c>
      <c r="B14" s="14">
        <f>IF(B$12-B$11&lt;0,0,B$12-B$11)</f>
        <v>0</v>
      </c>
      <c r="C14" s="4">
        <f>T11</f>
        <v>83.3700000000008</v>
      </c>
      <c r="D14" s="4" t="s">
        <v>49</v>
      </c>
      <c r="E14" s="4" t="s">
        <v>48</v>
      </c>
      <c r="F14" s="1">
        <f t="shared" si="0"/>
        <v>0</v>
      </c>
      <c r="G14" s="7"/>
      <c r="H14" s="7"/>
      <c r="I14" s="1" t="s">
        <v>32</v>
      </c>
      <c r="J14" s="7"/>
      <c r="K14" s="7"/>
      <c r="L14" s="7"/>
      <c r="M14" s="7"/>
      <c r="N14" s="7"/>
      <c r="O14" s="7"/>
      <c r="P14" s="1"/>
      <c r="Q14" s="1"/>
      <c r="R14" s="1" t="s">
        <v>31</v>
      </c>
      <c r="S14" s="7"/>
      <c r="T14" s="1"/>
      <c r="U14" s="7"/>
      <c r="V14" s="7"/>
      <c r="W14" s="15" t="s">
        <v>29</v>
      </c>
      <c r="X14" s="11">
        <f t="shared" si="3"/>
        <v>0</v>
      </c>
      <c r="Y14" s="11"/>
      <c r="Z14" s="11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</row>
    <row r="15" spans="1:38" ht="18" x14ac:dyDescent="0.2">
      <c r="A15" s="3"/>
      <c r="B15" s="4"/>
      <c r="C15" s="4"/>
      <c r="D15" s="4" t="s">
        <v>10</v>
      </c>
      <c r="E15" s="21"/>
      <c r="F15" s="1">
        <f>SUM(F3:F14)</f>
        <v>509.79999999999995</v>
      </c>
      <c r="G15" s="7">
        <f>SUM(G3:G14)</f>
        <v>2320.09</v>
      </c>
      <c r="H15" s="7">
        <f>SUM(H3:H14)</f>
        <v>327.45779999999996</v>
      </c>
      <c r="I15" s="1" t="s">
        <v>33</v>
      </c>
      <c r="J15" s="7">
        <f>SUM(J3:J14)</f>
        <v>304.16999999999979</v>
      </c>
      <c r="K15" s="7">
        <f t="shared" ref="K15:N15" si="4">SUM(K3:K14)</f>
        <v>666.31999999999925</v>
      </c>
      <c r="L15" s="7">
        <f t="shared" si="4"/>
        <v>508.25000000000011</v>
      </c>
      <c r="M15" s="7">
        <f t="shared" si="4"/>
        <v>532.78</v>
      </c>
      <c r="N15" s="7">
        <f t="shared" si="4"/>
        <v>1277.5100000000002</v>
      </c>
      <c r="O15" s="7">
        <f>G15/H15%/((20*395*85%/1000)*85%)</f>
        <v>124.13222780384436</v>
      </c>
      <c r="P15" s="1">
        <f>SUM(P3:P14)</f>
        <v>603.02</v>
      </c>
      <c r="Q15" s="1">
        <f>SUM(Q3:Q14)</f>
        <v>19.670000000000002</v>
      </c>
      <c r="R15" s="1" t="s">
        <v>32</v>
      </c>
      <c r="S15" s="7"/>
      <c r="T15" s="1"/>
      <c r="U15" s="7"/>
      <c r="V15" s="7"/>
      <c r="W15" s="15" t="s">
        <v>30</v>
      </c>
      <c r="X15" s="11">
        <f t="shared" si="3"/>
        <v>0</v>
      </c>
      <c r="Y15" s="11"/>
      <c r="Z15" s="11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</row>
    <row r="16" spans="1:38" x14ac:dyDescent="0.2">
      <c r="A16" s="3" t="s">
        <v>83</v>
      </c>
      <c r="B16" s="4" t="s">
        <v>8</v>
      </c>
      <c r="C16" s="17"/>
      <c r="D16" s="4">
        <v>6.8849999999999998</v>
      </c>
      <c r="E16" s="35">
        <f>E15*D16</f>
        <v>0</v>
      </c>
      <c r="I16" s="4" t="s">
        <v>12</v>
      </c>
      <c r="J16" s="4" t="s">
        <v>13</v>
      </c>
      <c r="K16" s="4" t="s">
        <v>14</v>
      </c>
      <c r="L16" s="4" t="s">
        <v>15</v>
      </c>
      <c r="M16" s="4" t="s">
        <v>16</v>
      </c>
      <c r="N16" s="4" t="s">
        <v>17</v>
      </c>
      <c r="R16" s="1" t="s">
        <v>33</v>
      </c>
      <c r="S16" s="11">
        <f>SUM(S4:S15)</f>
        <v>304.16999999999979</v>
      </c>
      <c r="T16" s="11">
        <f t="shared" ref="T16:V16" si="5">SUM(T4:T15)</f>
        <v>553.46000000000095</v>
      </c>
      <c r="U16" s="11">
        <f t="shared" si="5"/>
        <v>543.85</v>
      </c>
      <c r="V16" s="11">
        <f t="shared" si="5"/>
        <v>2156.41</v>
      </c>
      <c r="W16" s="15" t="s">
        <v>31</v>
      </c>
      <c r="X16" s="11">
        <f t="shared" si="3"/>
        <v>0</v>
      </c>
      <c r="Y16" s="11"/>
      <c r="Z16" s="11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spans="1:38" x14ac:dyDescent="0.2">
      <c r="A17" s="3"/>
      <c r="B17" s="4" t="s">
        <v>9</v>
      </c>
      <c r="C17" s="17"/>
      <c r="D17" s="4" t="s">
        <v>11</v>
      </c>
      <c r="E17" s="35" t="e">
        <f>C16/E16%</f>
        <v>#DIV/0!</v>
      </c>
      <c r="I17" s="5">
        <f>K15*100/($K$15+$L$15)</f>
        <v>56.728845449824163</v>
      </c>
      <c r="J17" s="5">
        <f t="shared" ref="J17:L17" si="6">L15*100/($K$15+$L$15)</f>
        <v>43.271154550175851</v>
      </c>
      <c r="K17" s="5">
        <f t="shared" si="6"/>
        <v>45.359578398903459</v>
      </c>
      <c r="L17" s="5">
        <f t="shared" si="6"/>
        <v>108.7640583362423</v>
      </c>
      <c r="M17" s="4">
        <v>100</v>
      </c>
      <c r="N17" s="2">
        <f>(M15+N15)*100/(K15+L15)</f>
        <v>154.12363673514574</v>
      </c>
      <c r="W17" s="15" t="s">
        <v>32</v>
      </c>
      <c r="X17" s="11">
        <f t="shared" si="3"/>
        <v>0</v>
      </c>
      <c r="Y17" s="11"/>
      <c r="Z17" s="11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spans="1:38" x14ac:dyDescent="0.2">
      <c r="A18" s="3" t="s">
        <v>53</v>
      </c>
      <c r="B18" s="4" t="s">
        <v>51</v>
      </c>
      <c r="C18" s="17"/>
      <c r="D18" s="4" t="s">
        <v>54</v>
      </c>
      <c r="E18" s="17"/>
      <c r="S18" t="s">
        <v>37</v>
      </c>
      <c r="W18" s="15" t="s">
        <v>33</v>
      </c>
      <c r="X18" s="11">
        <f>SUM(X6:X17)</f>
        <v>216.70729740000002</v>
      </c>
      <c r="Y18" s="11">
        <f>SUM(Y6:Y17)</f>
        <v>12.57</v>
      </c>
      <c r="Z18" s="11">
        <f>SUM(Z6:Z17)</f>
        <v>2995</v>
      </c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spans="1:38" x14ac:dyDescent="0.2">
      <c r="A19" s="4" t="s">
        <v>12</v>
      </c>
      <c r="B19" s="4" t="s">
        <v>13</v>
      </c>
      <c r="C19" s="4" t="s">
        <v>14</v>
      </c>
      <c r="D19" s="4" t="s">
        <v>15</v>
      </c>
      <c r="E19" s="4" t="s">
        <v>16</v>
      </c>
      <c r="F19" s="8" t="s">
        <v>35</v>
      </c>
      <c r="R19" s="1"/>
      <c r="S19" s="1" t="s">
        <v>41</v>
      </c>
      <c r="T19" s="1" t="s">
        <v>42</v>
      </c>
      <c r="U19" s="1" t="s">
        <v>44</v>
      </c>
      <c r="V19" s="1" t="s">
        <v>43</v>
      </c>
      <c r="W19" s="15"/>
      <c r="X19" s="11" t="s">
        <v>50</v>
      </c>
      <c r="Y19" s="11"/>
      <c r="Z19" s="11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</row>
    <row r="20" spans="1:38" x14ac:dyDescent="0.2">
      <c r="A20" s="5" t="e">
        <f>B6*100/$C$7</f>
        <v>#DIV/0!</v>
      </c>
      <c r="B20" s="5" t="e">
        <f t="shared" ref="B20:D20" si="7">C6*100/$C$7</f>
        <v>#DIV/0!</v>
      </c>
      <c r="C20" s="5" t="e">
        <f t="shared" si="7"/>
        <v>#DIV/0!</v>
      </c>
      <c r="D20" s="5" t="e">
        <f t="shared" si="7"/>
        <v>#DIV/0!</v>
      </c>
      <c r="E20" s="4">
        <v>100</v>
      </c>
      <c r="F20" s="9" t="e">
        <f>C20+D20</f>
        <v>#DIV/0!</v>
      </c>
      <c r="R20" s="1" t="s">
        <v>21</v>
      </c>
      <c r="S20" s="7">
        <f>K3+L3</f>
        <v>308.32000000000005</v>
      </c>
      <c r="T20" s="10">
        <v>402</v>
      </c>
      <c r="U20" s="7">
        <f>M3+N3</f>
        <v>688.17000000000007</v>
      </c>
      <c r="V20" s="10">
        <v>373</v>
      </c>
      <c r="W20" s="15" t="s">
        <v>33</v>
      </c>
      <c r="X20" t="s">
        <v>9</v>
      </c>
      <c r="Y20" s="11">
        <f>X18+Y18</f>
        <v>229.27729740000001</v>
      </c>
      <c r="Z20" s="11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</row>
    <row r="21" spans="1:38" x14ac:dyDescent="0.2">
      <c r="A21" s="3"/>
      <c r="B21" s="4"/>
      <c r="C21" s="4"/>
      <c r="D21" s="4"/>
      <c r="E21" s="4"/>
      <c r="R21" s="1" t="s">
        <v>22</v>
      </c>
      <c r="S21" s="7">
        <f t="shared" ref="S21:S27" si="8">K4+L4</f>
        <v>153.4</v>
      </c>
      <c r="T21" s="10">
        <v>244</v>
      </c>
      <c r="U21" s="7">
        <f t="shared" ref="U21:U27" si="9">M4+N4</f>
        <v>660.50999999999988</v>
      </c>
      <c r="V21" s="10">
        <v>270</v>
      </c>
      <c r="W21" s="15"/>
      <c r="X21" s="15" t="s">
        <v>75</v>
      </c>
      <c r="Y21" s="15">
        <f>Y20/Z18</f>
        <v>7.6553354724540904E-2</v>
      </c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</row>
    <row r="22" spans="1:38" x14ac:dyDescent="0.2">
      <c r="A22" s="3"/>
      <c r="B22" s="4"/>
      <c r="C22" s="4"/>
      <c r="D22" s="4"/>
      <c r="E22" s="4"/>
      <c r="R22" s="1" t="s">
        <v>23</v>
      </c>
      <c r="S22" s="7">
        <f t="shared" si="8"/>
        <v>84.600000000000023</v>
      </c>
      <c r="T22" s="10">
        <v>108</v>
      </c>
      <c r="U22" s="7">
        <f t="shared" si="9"/>
        <v>385.43000000000018</v>
      </c>
      <c r="V22" s="10">
        <v>221</v>
      </c>
      <c r="AC22" s="15"/>
    </row>
    <row r="23" spans="1:38" x14ac:dyDescent="0.2">
      <c r="A23" s="3"/>
      <c r="B23" s="4"/>
      <c r="C23" s="4"/>
      <c r="D23" s="4"/>
      <c r="E23" s="4"/>
      <c r="R23" s="1" t="s">
        <v>24</v>
      </c>
      <c r="S23" s="7">
        <f t="shared" si="8"/>
        <v>410.89999999999986</v>
      </c>
      <c r="T23" s="10">
        <v>218</v>
      </c>
      <c r="U23" s="7">
        <f t="shared" si="9"/>
        <v>62.8599999999999</v>
      </c>
      <c r="V23" s="10">
        <v>86</v>
      </c>
      <c r="Z23" s="1"/>
      <c r="AA23" s="1"/>
      <c r="AC23" s="15"/>
    </row>
    <row r="24" spans="1:38" x14ac:dyDescent="0.2">
      <c r="A24" s="3"/>
      <c r="B24" s="4"/>
      <c r="C24" s="4"/>
      <c r="D24" s="4"/>
      <c r="E24" s="4"/>
      <c r="R24" s="1" t="s">
        <v>25</v>
      </c>
      <c r="S24" s="7">
        <f t="shared" si="8"/>
        <v>217.34999999999945</v>
      </c>
      <c r="T24" s="10">
        <v>435</v>
      </c>
      <c r="U24" s="7">
        <f t="shared" si="9"/>
        <v>13.32000000000005</v>
      </c>
      <c r="V24" s="10">
        <v>17</v>
      </c>
      <c r="X24" s="25"/>
      <c r="Y24" s="25"/>
      <c r="Z24" s="37"/>
      <c r="AA24" s="37"/>
      <c r="AB24" s="25"/>
      <c r="AC24" s="25"/>
      <c r="AD24" s="25"/>
      <c r="AE24" s="25"/>
    </row>
    <row r="25" spans="1:38" x14ac:dyDescent="0.2">
      <c r="A25" s="3"/>
      <c r="B25" s="4"/>
      <c r="C25" s="4"/>
      <c r="D25" s="4"/>
      <c r="E25" s="4"/>
      <c r="R25" s="1" t="s">
        <v>26</v>
      </c>
      <c r="S25" s="7">
        <f t="shared" si="8"/>
        <v>0</v>
      </c>
      <c r="T25" s="10">
        <v>125</v>
      </c>
      <c r="U25" s="7">
        <f t="shared" si="9"/>
        <v>0</v>
      </c>
      <c r="V25" s="10">
        <v>35</v>
      </c>
      <c r="X25" s="25"/>
      <c r="Y25" s="25"/>
      <c r="Z25" s="25"/>
      <c r="AA25" s="25"/>
      <c r="AB25" s="25"/>
      <c r="AC25" s="25"/>
      <c r="AD25" s="25"/>
      <c r="AE25" s="25"/>
    </row>
    <row r="26" spans="1:38" x14ac:dyDescent="0.2">
      <c r="A26" s="3"/>
      <c r="B26" s="4"/>
      <c r="C26" s="4"/>
      <c r="D26" s="4"/>
      <c r="E26" s="4"/>
      <c r="R26" s="1" t="s">
        <v>27</v>
      </c>
      <c r="S26" s="7">
        <f t="shared" si="8"/>
        <v>0</v>
      </c>
      <c r="T26" s="10">
        <v>252</v>
      </c>
      <c r="U26" s="7">
        <f t="shared" si="9"/>
        <v>0</v>
      </c>
      <c r="V26" s="10">
        <v>104</v>
      </c>
      <c r="X26" s="25"/>
      <c r="Y26" s="25"/>
      <c r="Z26" s="25"/>
      <c r="AA26" s="25"/>
      <c r="AB26" s="25"/>
      <c r="AC26" s="25"/>
      <c r="AD26" s="25"/>
      <c r="AE26" s="25"/>
    </row>
    <row r="27" spans="1:38" x14ac:dyDescent="0.2">
      <c r="A27" s="3"/>
      <c r="B27" s="4"/>
      <c r="C27" s="4"/>
      <c r="D27" s="4"/>
      <c r="E27" s="4"/>
      <c r="R27" s="1" t="s">
        <v>28</v>
      </c>
      <c r="S27" s="7">
        <f t="shared" si="8"/>
        <v>0</v>
      </c>
      <c r="T27" s="10">
        <v>201</v>
      </c>
      <c r="U27" s="7">
        <f t="shared" si="9"/>
        <v>0</v>
      </c>
      <c r="V27" s="10">
        <v>197</v>
      </c>
      <c r="X27" s="25"/>
      <c r="Y27" s="25"/>
      <c r="Z27" s="25"/>
      <c r="AA27" s="25"/>
      <c r="AB27" s="25"/>
      <c r="AC27" s="25"/>
      <c r="AD27" s="25"/>
      <c r="AE27" s="25"/>
    </row>
    <row r="28" spans="1:38" x14ac:dyDescent="0.2">
      <c r="A28" s="3"/>
      <c r="B28" s="4"/>
      <c r="C28" s="4"/>
      <c r="D28" s="4"/>
      <c r="E28" s="4"/>
      <c r="R28" s="1" t="s">
        <v>29</v>
      </c>
      <c r="S28" s="7"/>
      <c r="T28" s="10"/>
      <c r="U28" s="7"/>
      <c r="V28" s="10"/>
      <c r="X28" s="25"/>
      <c r="Y28" s="25"/>
      <c r="Z28" s="25"/>
      <c r="AA28" s="25"/>
      <c r="AB28" s="25"/>
      <c r="AC28" s="25"/>
      <c r="AD28" s="25"/>
      <c r="AE28" s="25"/>
    </row>
    <row r="29" spans="1:38" x14ac:dyDescent="0.2">
      <c r="A29" s="3"/>
      <c r="B29" s="4"/>
      <c r="C29" s="4"/>
      <c r="D29" s="4"/>
      <c r="E29" s="4"/>
      <c r="I29" s="7"/>
      <c r="R29" s="1" t="s">
        <v>30</v>
      </c>
      <c r="S29" s="7"/>
      <c r="T29" s="10"/>
      <c r="U29" s="7"/>
      <c r="V29" s="10"/>
      <c r="X29" s="25"/>
      <c r="Y29" s="25"/>
      <c r="Z29" s="25"/>
      <c r="AA29" s="25"/>
      <c r="AB29" s="25"/>
      <c r="AC29" s="25"/>
      <c r="AD29" s="26"/>
      <c r="AE29" s="25"/>
    </row>
    <row r="30" spans="1:38" x14ac:dyDescent="0.2">
      <c r="A30" s="4"/>
      <c r="B30" s="4"/>
      <c r="C30" s="4"/>
      <c r="D30" s="4"/>
      <c r="E30" s="4"/>
      <c r="G30" s="4"/>
      <c r="H30" s="4"/>
      <c r="I30" s="4"/>
      <c r="J30" s="4"/>
      <c r="K30" s="4"/>
      <c r="R30" s="1" t="s">
        <v>31</v>
      </c>
      <c r="S30" s="7"/>
      <c r="T30" s="10"/>
      <c r="U30" s="7"/>
      <c r="V30" s="10"/>
      <c r="X30" s="25"/>
      <c r="Y30" s="25"/>
      <c r="Z30" s="25"/>
      <c r="AA30" s="25"/>
      <c r="AB30" s="25"/>
      <c r="AC30" s="25"/>
      <c r="AD30" s="25"/>
      <c r="AE30" s="25"/>
    </row>
    <row r="31" spans="1:38" x14ac:dyDescent="0.2">
      <c r="A31" s="5"/>
      <c r="B31" s="5"/>
      <c r="C31" s="4"/>
      <c r="D31" s="4"/>
      <c r="E31" s="4"/>
      <c r="K31" s="1"/>
      <c r="R31" s="1" t="s">
        <v>32</v>
      </c>
      <c r="S31" s="7"/>
      <c r="T31" s="10"/>
      <c r="U31" s="7"/>
      <c r="V31" s="10"/>
      <c r="X31" s="25"/>
      <c r="Y31" s="25"/>
      <c r="Z31" s="25"/>
      <c r="AA31" s="25"/>
      <c r="AB31" s="25"/>
      <c r="AC31" s="25"/>
      <c r="AD31" s="25"/>
      <c r="AE31" s="25"/>
    </row>
    <row r="32" spans="1:38" x14ac:dyDescent="0.2">
      <c r="A32" s="3"/>
      <c r="B32" s="4"/>
      <c r="C32" s="4"/>
      <c r="D32" s="4"/>
      <c r="E32" s="4"/>
      <c r="H32" s="7"/>
      <c r="J32" s="7"/>
      <c r="R32" s="1" t="s">
        <v>33</v>
      </c>
      <c r="S32" s="7">
        <f>SUM(S20:S31)</f>
        <v>1174.5699999999993</v>
      </c>
      <c r="T32" s="7">
        <f t="shared" ref="T32:V32" si="10">SUM(T20:T31)</f>
        <v>1985</v>
      </c>
      <c r="U32" s="7">
        <f t="shared" si="10"/>
        <v>1810.29</v>
      </c>
      <c r="V32" s="7">
        <f t="shared" si="10"/>
        <v>1303</v>
      </c>
      <c r="X32" s="25"/>
      <c r="Y32" s="25"/>
      <c r="Z32" s="25"/>
      <c r="AA32" s="25"/>
      <c r="AB32" s="25"/>
      <c r="AC32" s="25"/>
      <c r="AD32" s="26"/>
      <c r="AE32" s="25"/>
    </row>
    <row r="33" spans="1:31" x14ac:dyDescent="0.2">
      <c r="A33" s="3"/>
      <c r="B33" s="4"/>
      <c r="C33" s="4"/>
      <c r="D33" s="4"/>
      <c r="E33" s="4"/>
      <c r="X33" s="25"/>
      <c r="Y33" s="25"/>
      <c r="Z33" s="25"/>
      <c r="AA33" s="25"/>
      <c r="AB33" s="25"/>
      <c r="AC33" s="25"/>
      <c r="AD33" s="25"/>
      <c r="AE33" s="25"/>
    </row>
    <row r="34" spans="1:31" x14ac:dyDescent="0.2">
      <c r="A34" s="3"/>
      <c r="B34" s="4"/>
      <c r="C34" s="4"/>
      <c r="D34" s="4"/>
      <c r="E34" s="4"/>
      <c r="X34" s="25"/>
      <c r="Y34" s="25"/>
      <c r="Z34" s="25"/>
      <c r="AA34" s="25"/>
      <c r="AB34" s="25"/>
      <c r="AC34" s="25"/>
      <c r="AD34" s="25"/>
      <c r="AE34" s="25"/>
    </row>
    <row r="35" spans="1:31" x14ac:dyDescent="0.2">
      <c r="A35" s="3"/>
      <c r="B35" s="4"/>
      <c r="C35" s="5"/>
      <c r="D35" s="4"/>
      <c r="E35" s="4"/>
      <c r="R35" s="41" t="s">
        <v>67</v>
      </c>
      <c r="S35" s="41"/>
      <c r="T35" s="41"/>
      <c r="U35" s="42"/>
      <c r="V35" s="42"/>
      <c r="X35" s="25"/>
      <c r="Y35" s="25"/>
      <c r="Z35" s="25"/>
      <c r="AA35" s="25"/>
      <c r="AB35" s="25"/>
      <c r="AC35" s="25"/>
      <c r="AD35" s="25"/>
      <c r="AE35" s="25"/>
    </row>
    <row r="36" spans="1:31" x14ac:dyDescent="0.2">
      <c r="A36" s="3"/>
      <c r="B36" s="4"/>
      <c r="C36" s="4"/>
      <c r="D36" s="4"/>
      <c r="E36" s="4"/>
      <c r="R36" s="41">
        <v>0.35937000000000002</v>
      </c>
      <c r="S36" s="41"/>
      <c r="T36" s="41" t="s">
        <v>68</v>
      </c>
      <c r="U36" s="42" t="s">
        <v>69</v>
      </c>
      <c r="V36" s="42" t="s">
        <v>70</v>
      </c>
      <c r="X36" s="25"/>
      <c r="Y36" s="25"/>
      <c r="Z36" s="25"/>
      <c r="AA36" s="25"/>
      <c r="AB36" s="25"/>
      <c r="AC36" s="25"/>
      <c r="AD36" s="25"/>
      <c r="AE36" s="25"/>
    </row>
    <row r="37" spans="1:31" x14ac:dyDescent="0.2">
      <c r="A37" s="3"/>
      <c r="B37" s="4"/>
      <c r="C37" s="4"/>
      <c r="D37" s="4"/>
      <c r="E37" s="4"/>
      <c r="R37" s="41" t="s">
        <v>71</v>
      </c>
      <c r="S37" s="41" t="s">
        <v>66</v>
      </c>
      <c r="T37" s="41" t="s">
        <v>72</v>
      </c>
      <c r="U37" s="42"/>
      <c r="V37" s="42"/>
      <c r="X37" s="25"/>
      <c r="Y37" s="25"/>
      <c r="Z37" s="25"/>
      <c r="AA37" s="25"/>
      <c r="AB37" s="25"/>
      <c r="AC37" s="25"/>
      <c r="AD37" s="25"/>
      <c r="AE37" s="25"/>
    </row>
    <row r="38" spans="1:31" x14ac:dyDescent="0.2">
      <c r="A38" s="3"/>
      <c r="B38" s="4"/>
      <c r="C38" s="4"/>
      <c r="D38" s="4"/>
      <c r="E38" s="4"/>
      <c r="R38" s="41">
        <f>F15*R36</f>
        <v>183.20682600000001</v>
      </c>
      <c r="S38" s="41">
        <f>(M15+N15)*R36</f>
        <v>650.56391730000007</v>
      </c>
      <c r="T38" s="41">
        <f>R38+S38</f>
        <v>833.77074330000005</v>
      </c>
      <c r="U38" s="42">
        <v>8250</v>
      </c>
      <c r="V38" s="42">
        <f>U38-T38</f>
        <v>7416.2292567000004</v>
      </c>
      <c r="X38" s="27"/>
      <c r="Y38" s="25"/>
      <c r="Z38" s="25"/>
      <c r="AA38" s="25"/>
      <c r="AB38" s="25"/>
      <c r="AC38" s="25"/>
      <c r="AD38" s="25"/>
      <c r="AE38" s="25"/>
    </row>
    <row r="39" spans="1:31" x14ac:dyDescent="0.2">
      <c r="A39" s="3"/>
      <c r="B39" s="4"/>
      <c r="C39" s="4"/>
      <c r="D39" s="4"/>
      <c r="E39" s="4"/>
      <c r="X39" s="25"/>
      <c r="Y39" s="25"/>
      <c r="Z39" s="25"/>
      <c r="AA39" s="25"/>
      <c r="AB39" s="25"/>
      <c r="AC39" s="25"/>
      <c r="AD39" s="25"/>
      <c r="AE39" s="25"/>
    </row>
    <row r="40" spans="1:31" x14ac:dyDescent="0.2">
      <c r="A40" s="3"/>
      <c r="B40" s="4"/>
      <c r="C40" s="4"/>
      <c r="D40" s="4"/>
      <c r="E40" s="4"/>
      <c r="X40" s="25"/>
      <c r="Y40" s="25"/>
      <c r="Z40" s="25"/>
      <c r="AA40" s="25"/>
      <c r="AB40" s="25"/>
      <c r="AC40" s="25"/>
      <c r="AD40" s="25"/>
      <c r="AE40" s="25"/>
    </row>
    <row r="41" spans="1:31" x14ac:dyDescent="0.2">
      <c r="A41" s="3"/>
      <c r="B41" s="4"/>
      <c r="C41" s="4"/>
      <c r="D41" s="4"/>
      <c r="E41" s="4"/>
      <c r="X41" s="25"/>
      <c r="Y41" s="25"/>
      <c r="Z41" s="2"/>
      <c r="AA41" s="2"/>
      <c r="AB41" s="2"/>
      <c r="AC41" s="25"/>
      <c r="AD41" s="25"/>
      <c r="AE41" s="25"/>
    </row>
    <row r="42" spans="1:31" x14ac:dyDescent="0.2">
      <c r="A42" s="3"/>
      <c r="B42" s="4"/>
      <c r="C42" s="4"/>
      <c r="D42" s="4"/>
      <c r="E42" s="4"/>
      <c r="X42" s="25"/>
      <c r="Y42" s="25"/>
      <c r="Z42" s="26"/>
      <c r="AA42" s="26"/>
      <c r="AB42" s="26"/>
      <c r="AC42" s="25"/>
      <c r="AD42" s="25"/>
      <c r="AE42" s="25"/>
    </row>
    <row r="43" spans="1:31" x14ac:dyDescent="0.2">
      <c r="A43" s="3"/>
      <c r="B43" s="4"/>
      <c r="C43" s="4"/>
      <c r="D43" s="4"/>
      <c r="E43" s="4"/>
      <c r="X43" s="25"/>
      <c r="Y43" s="25"/>
      <c r="Z43" s="26"/>
      <c r="AA43" s="26"/>
      <c r="AB43" s="26"/>
      <c r="AC43" s="25"/>
      <c r="AD43" s="25"/>
      <c r="AE43" s="25"/>
    </row>
    <row r="44" spans="1:31" x14ac:dyDescent="0.2">
      <c r="A44" s="3"/>
      <c r="B44" s="4"/>
      <c r="C44" s="4"/>
      <c r="D44" s="4"/>
      <c r="E44" s="4"/>
      <c r="H44" s="7"/>
      <c r="I44" s="7"/>
      <c r="J44" s="7"/>
      <c r="K44" s="7"/>
      <c r="X44" s="25"/>
      <c r="Y44" s="25"/>
      <c r="Z44" s="26"/>
      <c r="AA44" s="26"/>
      <c r="AB44" s="26"/>
      <c r="AC44" s="25"/>
      <c r="AD44" s="25"/>
      <c r="AE44" s="25"/>
    </row>
    <row r="45" spans="1:31" x14ac:dyDescent="0.2">
      <c r="A45" s="3"/>
      <c r="B45" s="4"/>
      <c r="C45" s="4"/>
      <c r="D45" s="4"/>
      <c r="E45" s="4"/>
      <c r="X45" s="25"/>
      <c r="Y45" s="25"/>
      <c r="Z45" s="26"/>
      <c r="AA45" s="26"/>
      <c r="AB45" s="26"/>
      <c r="AC45" s="25"/>
      <c r="AD45" s="25"/>
      <c r="AE45" s="25"/>
    </row>
    <row r="46" spans="1:31" x14ac:dyDescent="0.2">
      <c r="A46" s="3"/>
      <c r="B46" s="4"/>
      <c r="C46" s="4"/>
      <c r="D46" s="4"/>
      <c r="E46" s="4"/>
    </row>
    <row r="47" spans="1:31" x14ac:dyDescent="0.2">
      <c r="A47" s="3"/>
      <c r="B47" s="4"/>
      <c r="C47" s="4"/>
      <c r="D47" s="4"/>
      <c r="E47" s="4"/>
    </row>
  </sheetData>
  <mergeCells count="5">
    <mergeCell ref="B4:B5"/>
    <mergeCell ref="C4:C5"/>
    <mergeCell ref="D4:D5"/>
    <mergeCell ref="E4:E5"/>
    <mergeCell ref="B12:B13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18325-3911-4915-8A8B-639FAF753E25}">
  <dimension ref="A1:AL47"/>
  <sheetViews>
    <sheetView workbookViewId="0">
      <selection activeCell="A4" sqref="A4"/>
    </sheetView>
  </sheetViews>
  <sheetFormatPr defaultRowHeight="15" x14ac:dyDescent="0.2"/>
  <cols>
    <col min="1" max="1" width="14.390625" customWidth="1"/>
    <col min="2" max="5" width="16.0078125" style="1" customWidth="1"/>
    <col min="7" max="10" width="7.93359375" style="1" customWidth="1"/>
    <col min="11" max="17" width="7.93359375" customWidth="1"/>
    <col min="19" max="22" width="10.35546875" customWidth="1"/>
    <col min="24" max="37" width="8.875" customWidth="1"/>
  </cols>
  <sheetData>
    <row r="1" spans="1:38" x14ac:dyDescent="0.2">
      <c r="A1" s="3"/>
      <c r="B1" s="4" t="s">
        <v>0</v>
      </c>
      <c r="C1" s="4" t="s">
        <v>0</v>
      </c>
      <c r="D1" s="4" t="s">
        <v>1</v>
      </c>
      <c r="E1" s="4" t="s">
        <v>1</v>
      </c>
      <c r="F1" s="1" t="s">
        <v>61</v>
      </c>
      <c r="G1" s="3" t="s">
        <v>18</v>
      </c>
      <c r="H1" s="4" t="s">
        <v>73</v>
      </c>
      <c r="J1" s="1" t="s">
        <v>19</v>
      </c>
      <c r="K1" s="4" t="s">
        <v>0</v>
      </c>
      <c r="L1" s="4" t="s">
        <v>0</v>
      </c>
      <c r="M1" s="4" t="s">
        <v>1</v>
      </c>
      <c r="N1" s="4" t="s">
        <v>1</v>
      </c>
      <c r="O1" s="1" t="s">
        <v>45</v>
      </c>
      <c r="P1" s="4" t="s">
        <v>50</v>
      </c>
      <c r="Q1" s="4" t="s">
        <v>50</v>
      </c>
      <c r="S1" t="s">
        <v>36</v>
      </c>
      <c r="W1" s="15"/>
      <c r="X1" s="15" t="s">
        <v>60</v>
      </c>
      <c r="Y1" s="15" t="s">
        <v>60</v>
      </c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38" x14ac:dyDescent="0.2">
      <c r="A2" s="3"/>
      <c r="B2" s="4" t="s">
        <v>2</v>
      </c>
      <c r="C2" s="4" t="s">
        <v>3</v>
      </c>
      <c r="D2" s="4" t="s">
        <v>2</v>
      </c>
      <c r="E2" s="4" t="s">
        <v>3</v>
      </c>
      <c r="F2" s="1" t="s">
        <v>4</v>
      </c>
      <c r="G2" s="4" t="s">
        <v>8</v>
      </c>
      <c r="H2" s="4" t="s">
        <v>74</v>
      </c>
      <c r="I2" s="4"/>
      <c r="J2" s="1" t="s">
        <v>20</v>
      </c>
      <c r="K2" s="4" t="s">
        <v>2</v>
      </c>
      <c r="L2" s="4" t="s">
        <v>3</v>
      </c>
      <c r="M2" s="4" t="s">
        <v>2</v>
      </c>
      <c r="N2" s="4" t="s">
        <v>3</v>
      </c>
      <c r="O2" s="1" t="s">
        <v>46</v>
      </c>
      <c r="P2" s="4" t="s">
        <v>55</v>
      </c>
      <c r="Q2" s="4" t="s">
        <v>52</v>
      </c>
      <c r="R2" s="4"/>
      <c r="S2" s="4" t="s">
        <v>38</v>
      </c>
      <c r="T2" s="4" t="s">
        <v>38</v>
      </c>
      <c r="U2" s="4" t="s">
        <v>39</v>
      </c>
      <c r="V2" s="4" t="s">
        <v>39</v>
      </c>
      <c r="W2" s="15"/>
      <c r="X2" s="15" t="s">
        <v>9</v>
      </c>
      <c r="Y2" s="15" t="s">
        <v>9</v>
      </c>
      <c r="Z2" s="15"/>
      <c r="AA2" s="15"/>
      <c r="AB2" s="15"/>
      <c r="AC2" s="15"/>
      <c r="AD2" s="15"/>
      <c r="AE2" s="15"/>
      <c r="AF2" s="24"/>
      <c r="AG2" s="15"/>
      <c r="AH2" s="15"/>
      <c r="AI2" s="15"/>
      <c r="AJ2" s="15"/>
      <c r="AK2" s="15"/>
      <c r="AL2" s="15"/>
    </row>
    <row r="3" spans="1:38" ht="15.75" thickBot="1" x14ac:dyDescent="0.25">
      <c r="A3" s="3">
        <f>maart!A4</f>
        <v>0</v>
      </c>
      <c r="B3" s="5">
        <f>maart!B$4</f>
        <v>0</v>
      </c>
      <c r="C3" s="5">
        <f>maart!C$4</f>
        <v>0</v>
      </c>
      <c r="D3" s="5">
        <f>maart!D$4</f>
        <v>0</v>
      </c>
      <c r="E3" s="5">
        <f>maart!E$4</f>
        <v>0</v>
      </c>
      <c r="F3" s="1">
        <f>G3-(M3+N3)</f>
        <v>181.02999999999997</v>
      </c>
      <c r="G3" s="7">
        <f>aug!$C$16</f>
        <v>869.2</v>
      </c>
      <c r="H3" s="7">
        <f>aug!$E$15</f>
        <v>132.97</v>
      </c>
      <c r="I3" s="1" t="s">
        <v>21</v>
      </c>
      <c r="J3" s="7">
        <f>aug!$B$14</f>
        <v>9.4799999999999986</v>
      </c>
      <c r="K3" s="7">
        <f>aug!B$6</f>
        <v>232.36</v>
      </c>
      <c r="L3" s="7">
        <f>aug!C$6</f>
        <v>75.960000000000008</v>
      </c>
      <c r="M3" s="7">
        <f>aug!D$6</f>
        <v>156.37</v>
      </c>
      <c r="N3" s="7">
        <f>aug!E$6</f>
        <v>531.80000000000007</v>
      </c>
      <c r="O3" s="7">
        <f>aug!E17</f>
        <v>94.942815031527374</v>
      </c>
      <c r="P3" s="1">
        <f>aug!C18</f>
        <v>310.10000000000002</v>
      </c>
      <c r="Q3" s="1">
        <f>aug!E18</f>
        <v>19.670000000000002</v>
      </c>
      <c r="R3" s="1"/>
      <c r="S3" s="1" t="s">
        <v>34</v>
      </c>
      <c r="T3" s="1" t="s">
        <v>40</v>
      </c>
      <c r="U3" s="1" t="s">
        <v>34</v>
      </c>
      <c r="V3" s="1" t="s">
        <v>40</v>
      </c>
      <c r="W3" s="15"/>
      <c r="X3" s="15">
        <v>0.35937000000000002</v>
      </c>
      <c r="Y3" s="15"/>
      <c r="Z3" s="15" t="s">
        <v>62</v>
      </c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</row>
    <row r="4" spans="1:38" ht="14.45" customHeight="1" x14ac:dyDescent="0.2">
      <c r="A4" s="62"/>
      <c r="B4" s="82"/>
      <c r="C4" s="82"/>
      <c r="D4" s="82"/>
      <c r="E4" s="82"/>
      <c r="F4" s="1">
        <f t="shared" ref="F4:F14" si="0">G4-(M4+N4)</f>
        <v>125.15000000000009</v>
      </c>
      <c r="G4" s="7">
        <f>sept!$C$16</f>
        <v>785.66</v>
      </c>
      <c r="H4" s="7">
        <f>sept!$E$15</f>
        <v>110.23</v>
      </c>
      <c r="I4" s="1" t="s">
        <v>22</v>
      </c>
      <c r="J4" s="7">
        <f>sept!$B$14</f>
        <v>9.7899999999999991</v>
      </c>
      <c r="K4" s="7">
        <f>sept!B$6</f>
        <v>102.44</v>
      </c>
      <c r="L4" s="7">
        <f>sept!C$6</f>
        <v>50.960000000000008</v>
      </c>
      <c r="M4" s="7">
        <f>sept!D$6</f>
        <v>211.60000000000002</v>
      </c>
      <c r="N4" s="7">
        <f>sept!E$6</f>
        <v>448.90999999999985</v>
      </c>
      <c r="O4" s="7">
        <f>sept!E17</f>
        <v>103.52157972196643</v>
      </c>
      <c r="P4" s="1">
        <f>sept!C18</f>
        <v>72.62</v>
      </c>
      <c r="Q4" s="1">
        <f>sept!E18</f>
        <v>0</v>
      </c>
      <c r="R4" s="1" t="s">
        <v>21</v>
      </c>
      <c r="S4" s="7">
        <f>J3</f>
        <v>9.4799999999999986</v>
      </c>
      <c r="T4" s="1">
        <v>10.510000000000218</v>
      </c>
      <c r="U4" s="7">
        <f>aug!$D$13</f>
        <v>27.84</v>
      </c>
      <c r="V4" s="7">
        <v>2.9</v>
      </c>
      <c r="W4" s="15"/>
      <c r="X4" s="15" t="s">
        <v>56</v>
      </c>
      <c r="Y4" s="15" t="s">
        <v>58</v>
      </c>
      <c r="Z4" s="15" t="s">
        <v>63</v>
      </c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ht="14.45" customHeight="1" x14ac:dyDescent="0.2">
      <c r="A5" s="12"/>
      <c r="B5" s="83"/>
      <c r="C5" s="83"/>
      <c r="D5" s="83"/>
      <c r="E5" s="83"/>
      <c r="F5" s="1">
        <f t="shared" si="0"/>
        <v>27.569999999999823</v>
      </c>
      <c r="G5" s="7">
        <f>okt!$C$16</f>
        <v>413</v>
      </c>
      <c r="H5" s="7">
        <f>okt!$E$15</f>
        <v>56.13</v>
      </c>
      <c r="I5" s="1" t="s">
        <v>23</v>
      </c>
      <c r="J5" s="7">
        <f>okt!$B$14</f>
        <v>23.130000000000003</v>
      </c>
      <c r="K5" s="7">
        <f>okt!B$6</f>
        <v>42.590000000000032</v>
      </c>
      <c r="L5" s="7">
        <f>okt!C$6</f>
        <v>42.009999999999991</v>
      </c>
      <c r="M5" s="7">
        <f>okt!D$6</f>
        <v>138.34000000000003</v>
      </c>
      <c r="N5" s="7">
        <f>okt!E$6</f>
        <v>247.09000000000015</v>
      </c>
      <c r="O5" s="7">
        <f>okt!E17</f>
        <v>106.86883248129374</v>
      </c>
      <c r="P5" s="1">
        <f>okt!C18</f>
        <v>0</v>
      </c>
      <c r="Q5" s="1">
        <f>okt!E18</f>
        <v>0</v>
      </c>
      <c r="R5" s="1" t="s">
        <v>22</v>
      </c>
      <c r="S5" s="7">
        <f t="shared" ref="S5:S12" si="1">J4</f>
        <v>9.7899999999999991</v>
      </c>
      <c r="T5" s="1">
        <v>6.4500000000007276</v>
      </c>
      <c r="U5" s="7">
        <f>sept!$D$13</f>
        <v>27.2</v>
      </c>
      <c r="V5" s="7">
        <v>93.36</v>
      </c>
      <c r="W5" s="15"/>
      <c r="X5" s="15" t="s">
        <v>57</v>
      </c>
      <c r="Y5" s="15" t="s">
        <v>59</v>
      </c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</row>
    <row r="6" spans="1:38" x14ac:dyDescent="0.2">
      <c r="A6" s="3" t="s">
        <v>4</v>
      </c>
      <c r="B6" s="14">
        <f>IF(B$4-B$3&lt;0,0,B$4-B$3)</f>
        <v>0</v>
      </c>
      <c r="C6" s="14">
        <f t="shared" ref="C6:E6" si="2">IF(C$4-C$3&lt;0,0,C$4-C$3)</f>
        <v>0</v>
      </c>
      <c r="D6" s="14">
        <f t="shared" si="2"/>
        <v>0</v>
      </c>
      <c r="E6" s="14">
        <f t="shared" si="2"/>
        <v>0</v>
      </c>
      <c r="F6" s="1">
        <f t="shared" si="0"/>
        <v>111.1400000000001</v>
      </c>
      <c r="G6" s="7">
        <f>nov!$C$16</f>
        <v>174</v>
      </c>
      <c r="H6" s="7">
        <f>nov!$E$15</f>
        <v>26.2</v>
      </c>
      <c r="I6" s="1" t="s">
        <v>24</v>
      </c>
      <c r="J6" s="7">
        <f>nov!$B$14</f>
        <v>115.28</v>
      </c>
      <c r="K6" s="7">
        <f>nov!B$6</f>
        <v>168.45999999999992</v>
      </c>
      <c r="L6" s="7">
        <f>nov!C$6</f>
        <v>242.43999999999997</v>
      </c>
      <c r="M6" s="7">
        <f>nov!D$6</f>
        <v>21.119999999999891</v>
      </c>
      <c r="N6" s="7">
        <f>nov!E$6</f>
        <v>41.740000000000009</v>
      </c>
      <c r="O6" s="7">
        <f>nov!E17</f>
        <v>96.459279216351504</v>
      </c>
      <c r="P6" s="1">
        <f>nov!C18</f>
        <v>174.8</v>
      </c>
      <c r="Q6" s="1">
        <f>nov!E18</f>
        <v>0</v>
      </c>
      <c r="R6" s="1" t="s">
        <v>23</v>
      </c>
      <c r="S6" s="7">
        <f t="shared" si="1"/>
        <v>23.130000000000003</v>
      </c>
      <c r="T6" s="1">
        <v>35.569999999999709</v>
      </c>
      <c r="U6" s="7">
        <f>okt!$D$13</f>
        <v>144.4</v>
      </c>
      <c r="V6" s="7">
        <v>134</v>
      </c>
      <c r="W6" s="15" t="s">
        <v>21</v>
      </c>
      <c r="X6" s="11">
        <f>$X$3*P3</f>
        <v>111.44063700000001</v>
      </c>
      <c r="Y6" s="11">
        <f>aug!Y6</f>
        <v>12.57</v>
      </c>
      <c r="Z6" s="11">
        <f>aug!Z6</f>
        <v>1517</v>
      </c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ht="15.6" customHeight="1" x14ac:dyDescent="0.2">
      <c r="A7" s="3" t="s">
        <v>5</v>
      </c>
      <c r="B7" s="4"/>
      <c r="C7" s="5">
        <f>B6+C6</f>
        <v>0</v>
      </c>
      <c r="D7" s="4"/>
      <c r="E7" s="5">
        <f>D6+E6</f>
        <v>0</v>
      </c>
      <c r="F7" s="1">
        <f t="shared" si="0"/>
        <v>64.909999999999954</v>
      </c>
      <c r="G7" s="7">
        <f>dec!$C$16</f>
        <v>78.23</v>
      </c>
      <c r="H7" s="7">
        <f>dec!$E$15</f>
        <v>1.9278</v>
      </c>
      <c r="I7" s="1" t="s">
        <v>25</v>
      </c>
      <c r="J7" s="7">
        <f>dec!$B$14</f>
        <v>146.48999999999978</v>
      </c>
      <c r="K7" s="7">
        <f>dec!B$6</f>
        <v>120.46999999999935</v>
      </c>
      <c r="L7" s="7">
        <f>dec!C$6</f>
        <v>96.880000000000109</v>
      </c>
      <c r="M7" s="7">
        <f>dec!D$6</f>
        <v>5.3500000000000227</v>
      </c>
      <c r="N7" s="7">
        <f>dec!E$6</f>
        <v>7.9700000000000273</v>
      </c>
      <c r="O7" s="7">
        <f>dec!E17</f>
        <v>1664.4680851063831</v>
      </c>
      <c r="P7" s="1">
        <f>dec!C18</f>
        <v>45.5</v>
      </c>
      <c r="Q7" s="1">
        <f>dec!E18</f>
        <v>0</v>
      </c>
      <c r="R7" s="1" t="s">
        <v>24</v>
      </c>
      <c r="S7" s="7">
        <f t="shared" si="1"/>
        <v>115.28</v>
      </c>
      <c r="T7" s="1">
        <v>69.520000000000437</v>
      </c>
      <c r="U7" s="7">
        <f>nov!$D$13</f>
        <v>344.41</v>
      </c>
      <c r="V7" s="7">
        <v>299.86</v>
      </c>
      <c r="W7" s="15" t="s">
        <v>22</v>
      </c>
      <c r="X7" s="11">
        <f t="shared" ref="X7:X17" si="3">$X$3*P4</f>
        <v>26.097449400000002</v>
      </c>
      <c r="Y7" s="11">
        <f>sept!Y7</f>
        <v>0</v>
      </c>
      <c r="Z7" s="11">
        <f>sept!Z7</f>
        <v>165</v>
      </c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ht="15.6" customHeight="1" x14ac:dyDescent="0.2">
      <c r="A8" s="3" t="s">
        <v>6</v>
      </c>
      <c r="B8" s="4"/>
      <c r="C8" s="4"/>
      <c r="D8" s="5">
        <f>C7-E7</f>
        <v>0</v>
      </c>
      <c r="E8" s="4"/>
      <c r="F8" s="1">
        <f t="shared" si="0"/>
        <v>0</v>
      </c>
      <c r="G8" s="7">
        <f>jan!$C$16</f>
        <v>0</v>
      </c>
      <c r="H8" s="7">
        <f>jan!$E$15</f>
        <v>0</v>
      </c>
      <c r="I8" s="1" t="s">
        <v>26</v>
      </c>
      <c r="J8" s="7">
        <f>jan!$B$14</f>
        <v>0</v>
      </c>
      <c r="K8" s="7">
        <f>jan!B$6</f>
        <v>0</v>
      </c>
      <c r="L8" s="7">
        <f>jan!C$6</f>
        <v>0</v>
      </c>
      <c r="M8" s="7">
        <f>jan!D$6</f>
        <v>0</v>
      </c>
      <c r="N8" s="7">
        <f>jan!E$6</f>
        <v>0</v>
      </c>
      <c r="O8" s="7" t="e">
        <f>jan!E17</f>
        <v>#DIV/0!</v>
      </c>
      <c r="P8" s="1">
        <f>jan!C18</f>
        <v>0</v>
      </c>
      <c r="Q8" s="1">
        <f>jan!E18</f>
        <v>0</v>
      </c>
      <c r="R8" s="1" t="s">
        <v>25</v>
      </c>
      <c r="S8" s="7">
        <f t="shared" si="1"/>
        <v>146.48999999999978</v>
      </c>
      <c r="T8" s="1">
        <v>170.53999999999905</v>
      </c>
      <c r="U8" s="7" t="str">
        <f>dec!$D$13</f>
        <v>142.35</v>
      </c>
      <c r="V8" s="7">
        <v>474.1</v>
      </c>
      <c r="W8" s="15" t="s">
        <v>23</v>
      </c>
      <c r="X8" s="11">
        <f t="shared" si="3"/>
        <v>0</v>
      </c>
      <c r="Y8" s="11">
        <f>okt!Y8</f>
        <v>0</v>
      </c>
      <c r="Z8" s="11">
        <f>okt!Z8</f>
        <v>16</v>
      </c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</row>
    <row r="9" spans="1:38" x14ac:dyDescent="0.2">
      <c r="A9" s="3"/>
      <c r="B9" s="4"/>
      <c r="C9" s="4"/>
      <c r="D9" s="4"/>
      <c r="E9" s="4"/>
      <c r="F9" s="1">
        <f t="shared" si="0"/>
        <v>0</v>
      </c>
      <c r="G9" s="7">
        <f>feb!$C$16</f>
        <v>0</v>
      </c>
      <c r="H9" s="7">
        <f>feb!$E$15</f>
        <v>0</v>
      </c>
      <c r="I9" s="1" t="s">
        <v>27</v>
      </c>
      <c r="J9" s="7">
        <f>feb!$B$14</f>
        <v>0</v>
      </c>
      <c r="K9" s="7">
        <f>feb!B$6</f>
        <v>0</v>
      </c>
      <c r="L9" s="7">
        <f>feb!C$6</f>
        <v>0</v>
      </c>
      <c r="M9" s="7">
        <f>feb!D$6</f>
        <v>0</v>
      </c>
      <c r="N9" s="7">
        <f>feb!E$6</f>
        <v>0</v>
      </c>
      <c r="O9" s="7" t="e">
        <f>feb!E17</f>
        <v>#DIV/0!</v>
      </c>
      <c r="P9" s="1">
        <f>feb!C$18</f>
        <v>0</v>
      </c>
      <c r="Q9" s="1">
        <f>feb!E18</f>
        <v>0</v>
      </c>
      <c r="R9" s="1" t="s">
        <v>26</v>
      </c>
      <c r="S9" s="7">
        <f t="shared" si="1"/>
        <v>0</v>
      </c>
      <c r="T9" s="1">
        <v>34.809999999999491</v>
      </c>
      <c r="U9" s="7">
        <f>jan!$D$13</f>
        <v>0</v>
      </c>
      <c r="V9" s="7">
        <v>435.82</v>
      </c>
      <c r="W9" s="15" t="s">
        <v>24</v>
      </c>
      <c r="X9" s="11">
        <f t="shared" si="3"/>
        <v>62.817876000000005</v>
      </c>
      <c r="Y9" s="11">
        <f>nov!Y9</f>
        <v>0</v>
      </c>
      <c r="Z9" s="11">
        <f>nov!Z9</f>
        <v>649</v>
      </c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</row>
    <row r="10" spans="1:38" x14ac:dyDescent="0.2">
      <c r="A10" s="3"/>
      <c r="B10" s="4"/>
      <c r="C10" s="4" t="s">
        <v>7</v>
      </c>
      <c r="D10" s="4"/>
      <c r="E10" s="4"/>
      <c r="F10" s="1">
        <f t="shared" si="0"/>
        <v>0</v>
      </c>
      <c r="G10" s="7">
        <f>maart!$C$16</f>
        <v>0</v>
      </c>
      <c r="H10" s="7">
        <f>maart!$E$15</f>
        <v>0</v>
      </c>
      <c r="I10" s="1" t="s">
        <v>28</v>
      </c>
      <c r="J10" s="7">
        <f>maart!$B$14</f>
        <v>0</v>
      </c>
      <c r="K10" s="7">
        <f>maart!B$6</f>
        <v>0</v>
      </c>
      <c r="L10" s="7">
        <f>maart!C$6</f>
        <v>0</v>
      </c>
      <c r="M10" s="7">
        <f>maart!D$6</f>
        <v>0</v>
      </c>
      <c r="N10" s="7">
        <f>maart!E$6</f>
        <v>0</v>
      </c>
      <c r="O10" s="7" t="e">
        <f>maart!E17</f>
        <v>#DIV/0!</v>
      </c>
      <c r="P10" s="1">
        <f>maart!C18</f>
        <v>0</v>
      </c>
      <c r="Q10" s="1">
        <f>maart!E18</f>
        <v>0</v>
      </c>
      <c r="R10" s="1" t="s">
        <v>27</v>
      </c>
      <c r="S10" s="7">
        <f t="shared" si="1"/>
        <v>0</v>
      </c>
      <c r="T10" s="1">
        <v>142.69000000000051</v>
      </c>
      <c r="U10" s="7">
        <f>feb!$D$13</f>
        <v>0</v>
      </c>
      <c r="V10" s="7">
        <v>385.77</v>
      </c>
      <c r="W10" s="15" t="s">
        <v>25</v>
      </c>
      <c r="X10" s="11">
        <f t="shared" si="3"/>
        <v>16.351335000000002</v>
      </c>
      <c r="Y10" s="11">
        <f>dec!Y10</f>
        <v>0</v>
      </c>
      <c r="Z10" s="11">
        <f>dec!Z10</f>
        <v>648</v>
      </c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1" spans="1:38" ht="15.75" thickBot="1" x14ac:dyDescent="0.25">
      <c r="A11" s="3">
        <f>maart!A12</f>
        <v>0</v>
      </c>
      <c r="B11" s="5">
        <f>maart!$B$12</f>
        <v>0</v>
      </c>
      <c r="C11" s="4"/>
      <c r="D11" s="4" t="s">
        <v>47</v>
      </c>
      <c r="E11" s="4" t="s">
        <v>47</v>
      </c>
      <c r="F11" s="1">
        <f t="shared" si="0"/>
        <v>0</v>
      </c>
      <c r="G11" s="7">
        <f>april!$C$16</f>
        <v>0</v>
      </c>
      <c r="H11" s="7">
        <f>april!$E$15</f>
        <v>0</v>
      </c>
      <c r="I11" s="1" t="s">
        <v>29</v>
      </c>
      <c r="J11" s="7">
        <f>april!$B$14</f>
        <v>0</v>
      </c>
      <c r="K11" s="7">
        <f>april!B$6</f>
        <v>0</v>
      </c>
      <c r="L11" s="7">
        <f>april!C$6</f>
        <v>0</v>
      </c>
      <c r="M11" s="7">
        <f>april!D$6</f>
        <v>0</v>
      </c>
      <c r="N11" s="7">
        <f>april!E$6</f>
        <v>0</v>
      </c>
      <c r="O11" s="7" t="e">
        <f>april!E17</f>
        <v>#DIV/0!</v>
      </c>
      <c r="P11" s="1">
        <f>C18</f>
        <v>0</v>
      </c>
      <c r="Q11" s="1">
        <f>E18</f>
        <v>0</v>
      </c>
      <c r="R11" s="1" t="s">
        <v>28</v>
      </c>
      <c r="S11" s="7">
        <f t="shared" si="1"/>
        <v>0</v>
      </c>
      <c r="T11" s="1">
        <v>83.3700000000008</v>
      </c>
      <c r="U11" s="7">
        <f>maart!$D$13</f>
        <v>0</v>
      </c>
      <c r="V11" s="7">
        <v>330.6</v>
      </c>
      <c r="W11" s="15" t="s">
        <v>26</v>
      </c>
      <c r="X11" s="11">
        <f t="shared" si="3"/>
        <v>0</v>
      </c>
      <c r="Y11" s="11">
        <f>jan!Y11</f>
        <v>0</v>
      </c>
      <c r="Z11" s="11">
        <f>jan!Z11</f>
        <v>0</v>
      </c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</row>
    <row r="12" spans="1:38" ht="15.6" customHeight="1" x14ac:dyDescent="0.2">
      <c r="A12" s="63"/>
      <c r="B12" s="90"/>
      <c r="C12" s="4" t="s">
        <v>7</v>
      </c>
      <c r="D12" s="4" t="s">
        <v>34</v>
      </c>
      <c r="E12" s="4" t="s">
        <v>40</v>
      </c>
      <c r="F12" s="1">
        <f t="shared" si="0"/>
        <v>0</v>
      </c>
      <c r="G12" s="7"/>
      <c r="H12" s="7"/>
      <c r="I12" s="1" t="s">
        <v>30</v>
      </c>
      <c r="J12" s="7"/>
      <c r="K12" s="7"/>
      <c r="L12" s="7"/>
      <c r="M12" s="7"/>
      <c r="N12" s="7"/>
      <c r="O12" s="7"/>
      <c r="P12" s="1"/>
      <c r="Q12" s="1"/>
      <c r="R12" s="1" t="s">
        <v>29</v>
      </c>
      <c r="S12" s="7">
        <f t="shared" si="1"/>
        <v>0</v>
      </c>
      <c r="T12" s="1">
        <v>63.670000000000073</v>
      </c>
      <c r="U12" s="7">
        <f>april!$D$13</f>
        <v>0</v>
      </c>
      <c r="V12" s="7">
        <v>214.96</v>
      </c>
      <c r="W12" s="15" t="s">
        <v>27</v>
      </c>
      <c r="X12" s="11">
        <f t="shared" si="3"/>
        <v>0</v>
      </c>
      <c r="Y12" s="11">
        <f>feb!Y12</f>
        <v>0</v>
      </c>
      <c r="Z12" s="11">
        <f>feb!Z12</f>
        <v>0</v>
      </c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</row>
    <row r="13" spans="1:38" ht="17.45" customHeight="1" x14ac:dyDescent="0.2">
      <c r="A13" s="44"/>
      <c r="B13" s="91"/>
      <c r="C13" s="4" t="s">
        <v>40</v>
      </c>
      <c r="D13" s="22"/>
      <c r="E13" s="5">
        <f>V12</f>
        <v>214.96</v>
      </c>
      <c r="F13" s="1">
        <f t="shared" si="0"/>
        <v>0</v>
      </c>
      <c r="G13" s="7"/>
      <c r="H13" s="7"/>
      <c r="I13" s="1" t="s">
        <v>31</v>
      </c>
      <c r="J13" s="7"/>
      <c r="K13" s="7"/>
      <c r="L13" s="7"/>
      <c r="M13" s="7"/>
      <c r="N13" s="7"/>
      <c r="O13" s="7"/>
      <c r="P13" s="1"/>
      <c r="Q13" s="1"/>
      <c r="R13" s="1" t="s">
        <v>30</v>
      </c>
      <c r="S13" s="7"/>
      <c r="T13" s="1"/>
      <c r="U13" s="7"/>
      <c r="V13" s="7"/>
      <c r="W13" s="15" t="s">
        <v>28</v>
      </c>
      <c r="X13" s="11">
        <f t="shared" si="3"/>
        <v>0</v>
      </c>
      <c r="Y13" s="11">
        <f>maart!Y13</f>
        <v>0</v>
      </c>
      <c r="Z13" s="11">
        <f>maart!Z13</f>
        <v>0</v>
      </c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  <row r="14" spans="1:38" x14ac:dyDescent="0.2">
      <c r="A14" s="3" t="s">
        <v>4</v>
      </c>
      <c r="B14" s="13">
        <f>IF(B$12-B$11&lt;0,0,B$12-B$11)</f>
        <v>0</v>
      </c>
      <c r="C14" s="4">
        <f>T12</f>
        <v>63.670000000000073</v>
      </c>
      <c r="D14" s="4" t="s">
        <v>49</v>
      </c>
      <c r="E14" s="4" t="s">
        <v>48</v>
      </c>
      <c r="F14" s="1">
        <f t="shared" si="0"/>
        <v>0</v>
      </c>
      <c r="G14" s="7"/>
      <c r="H14" s="7"/>
      <c r="I14" s="1" t="s">
        <v>32</v>
      </c>
      <c r="J14" s="7"/>
      <c r="K14" s="7"/>
      <c r="L14" s="7"/>
      <c r="M14" s="7"/>
      <c r="N14" s="7"/>
      <c r="O14" s="7"/>
      <c r="P14" s="1"/>
      <c r="Q14" s="1"/>
      <c r="R14" s="1" t="s">
        <v>31</v>
      </c>
      <c r="S14" s="7"/>
      <c r="T14" s="1"/>
      <c r="U14" s="7"/>
      <c r="V14" s="7"/>
      <c r="W14" s="15" t="s">
        <v>29</v>
      </c>
      <c r="X14" s="11">
        <f t="shared" si="3"/>
        <v>0</v>
      </c>
      <c r="Y14" s="11"/>
      <c r="Z14" s="11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</row>
    <row r="15" spans="1:38" ht="18" x14ac:dyDescent="0.2">
      <c r="A15" s="3"/>
      <c r="B15" s="4"/>
      <c r="C15" s="4"/>
      <c r="D15" s="4" t="s">
        <v>10</v>
      </c>
      <c r="E15" s="23"/>
      <c r="F15" s="1">
        <f>SUM(F3:F14)</f>
        <v>509.79999999999995</v>
      </c>
      <c r="G15" s="7">
        <f>SUM(G3:G14)</f>
        <v>2320.09</v>
      </c>
      <c r="H15" s="7">
        <f>SUM(H3:H14)</f>
        <v>327.45779999999996</v>
      </c>
      <c r="I15" s="1" t="s">
        <v>33</v>
      </c>
      <c r="J15" s="7">
        <f>SUM(J3:J14)</f>
        <v>304.16999999999979</v>
      </c>
      <c r="K15" s="7">
        <f t="shared" ref="K15:N15" si="4">SUM(K3:K14)</f>
        <v>666.31999999999925</v>
      </c>
      <c r="L15" s="7">
        <f t="shared" si="4"/>
        <v>508.25000000000011</v>
      </c>
      <c r="M15" s="7">
        <f t="shared" si="4"/>
        <v>532.78</v>
      </c>
      <c r="N15" s="7">
        <f t="shared" si="4"/>
        <v>1277.5100000000002</v>
      </c>
      <c r="O15" s="7">
        <f>G15/H15%/((20*395*85%/1000)*85%)</f>
        <v>124.13222780384436</v>
      </c>
      <c r="P15" s="1">
        <f>SUM(P3:P14)</f>
        <v>603.02</v>
      </c>
      <c r="Q15" s="1">
        <f>SUM(Q3:Q14)</f>
        <v>19.670000000000002</v>
      </c>
      <c r="R15" s="1" t="s">
        <v>32</v>
      </c>
      <c r="S15" s="7"/>
      <c r="T15" s="1"/>
      <c r="U15" s="7"/>
      <c r="V15" s="7"/>
      <c r="W15" s="15" t="s">
        <v>30</v>
      </c>
      <c r="X15" s="11">
        <f t="shared" si="3"/>
        <v>0</v>
      </c>
      <c r="Y15" s="11"/>
      <c r="Z15" s="11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</row>
    <row r="16" spans="1:38" x14ac:dyDescent="0.2">
      <c r="A16" s="3" t="s">
        <v>83</v>
      </c>
      <c r="B16" s="4" t="s">
        <v>8</v>
      </c>
      <c r="C16" s="17"/>
      <c r="D16" s="4">
        <v>6.8849999999999998</v>
      </c>
      <c r="E16" s="35">
        <f>E15*D16</f>
        <v>0</v>
      </c>
      <c r="I16" s="4" t="s">
        <v>12</v>
      </c>
      <c r="J16" s="4" t="s">
        <v>13</v>
      </c>
      <c r="K16" s="4" t="s">
        <v>14</v>
      </c>
      <c r="L16" s="4" t="s">
        <v>15</v>
      </c>
      <c r="M16" s="4" t="s">
        <v>16</v>
      </c>
      <c r="N16" s="4" t="s">
        <v>17</v>
      </c>
      <c r="R16" s="1" t="s">
        <v>33</v>
      </c>
      <c r="S16" s="11">
        <f>SUM(S4:S15)</f>
        <v>304.16999999999979</v>
      </c>
      <c r="T16" s="11">
        <f t="shared" ref="T16:V16" si="5">SUM(T4:T15)</f>
        <v>617.13000000000102</v>
      </c>
      <c r="U16" s="11">
        <f t="shared" si="5"/>
        <v>543.85</v>
      </c>
      <c r="V16" s="11">
        <f t="shared" si="5"/>
        <v>2371.37</v>
      </c>
      <c r="W16" s="15" t="s">
        <v>31</v>
      </c>
      <c r="X16" s="11">
        <f t="shared" si="3"/>
        <v>0</v>
      </c>
      <c r="Y16" s="11"/>
      <c r="Z16" s="11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spans="1:38" x14ac:dyDescent="0.2">
      <c r="A17" s="3"/>
      <c r="B17" s="4" t="s">
        <v>9</v>
      </c>
      <c r="C17" s="17"/>
      <c r="D17" s="4" t="s">
        <v>11</v>
      </c>
      <c r="E17" s="35" t="e">
        <f>C16/E16%</f>
        <v>#DIV/0!</v>
      </c>
      <c r="I17" s="5">
        <f>K15*100/($K$15+$L$15)</f>
        <v>56.728845449824163</v>
      </c>
      <c r="J17" s="5">
        <f t="shared" ref="J17:L17" si="6">L15*100/($K$15+$L$15)</f>
        <v>43.271154550175851</v>
      </c>
      <c r="K17" s="5">
        <f t="shared" si="6"/>
        <v>45.359578398903459</v>
      </c>
      <c r="L17" s="5">
        <f t="shared" si="6"/>
        <v>108.7640583362423</v>
      </c>
      <c r="M17" s="4">
        <v>100</v>
      </c>
      <c r="N17" s="2">
        <f>(M15+N15)*100/(K15+L15)</f>
        <v>154.12363673514574</v>
      </c>
      <c r="W17" s="15" t="s">
        <v>32</v>
      </c>
      <c r="X17" s="11">
        <f t="shared" si="3"/>
        <v>0</v>
      </c>
      <c r="Y17" s="11"/>
      <c r="Z17" s="11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spans="1:38" x14ac:dyDescent="0.2">
      <c r="A18" s="3" t="s">
        <v>53</v>
      </c>
      <c r="B18" s="4" t="s">
        <v>51</v>
      </c>
      <c r="C18" s="17"/>
      <c r="D18" s="4" t="s">
        <v>54</v>
      </c>
      <c r="E18" s="17"/>
      <c r="S18" t="s">
        <v>37</v>
      </c>
      <c r="W18" s="15" t="s">
        <v>33</v>
      </c>
      <c r="X18" s="11">
        <f>SUM(X6:X17)</f>
        <v>216.70729740000002</v>
      </c>
      <c r="Y18" s="11">
        <f>SUM(Y6:Y17)</f>
        <v>12.57</v>
      </c>
      <c r="Z18" s="11">
        <f>SUM(Z6:Z17)</f>
        <v>2995</v>
      </c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spans="1:38" x14ac:dyDescent="0.2">
      <c r="A19" s="4" t="s">
        <v>12</v>
      </c>
      <c r="B19" s="4" t="s">
        <v>13</v>
      </c>
      <c r="C19" s="4" t="s">
        <v>14</v>
      </c>
      <c r="D19" s="4" t="s">
        <v>15</v>
      </c>
      <c r="E19" s="4" t="s">
        <v>16</v>
      </c>
      <c r="F19" s="8" t="s">
        <v>35</v>
      </c>
      <c r="R19" s="1"/>
      <c r="S19" s="1" t="s">
        <v>41</v>
      </c>
      <c r="T19" s="1" t="s">
        <v>42</v>
      </c>
      <c r="U19" s="1" t="s">
        <v>44</v>
      </c>
      <c r="V19" s="1" t="s">
        <v>43</v>
      </c>
      <c r="W19" s="15"/>
      <c r="X19" s="11" t="s">
        <v>50</v>
      </c>
      <c r="Y19" s="11"/>
      <c r="Z19" s="11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</row>
    <row r="20" spans="1:38" x14ac:dyDescent="0.2">
      <c r="A20" s="5" t="e">
        <f>B6*100/$C$7</f>
        <v>#DIV/0!</v>
      </c>
      <c r="B20" s="5" t="e">
        <f t="shared" ref="B20:D20" si="7">C6*100/$C$7</f>
        <v>#DIV/0!</v>
      </c>
      <c r="C20" s="5" t="e">
        <f t="shared" si="7"/>
        <v>#DIV/0!</v>
      </c>
      <c r="D20" s="5" t="e">
        <f t="shared" si="7"/>
        <v>#DIV/0!</v>
      </c>
      <c r="E20" s="4">
        <v>100</v>
      </c>
      <c r="F20" s="9" t="e">
        <f>C20+D20</f>
        <v>#DIV/0!</v>
      </c>
      <c r="R20" s="1" t="s">
        <v>21</v>
      </c>
      <c r="S20" s="7">
        <f>K3+L3</f>
        <v>308.32000000000005</v>
      </c>
      <c r="T20" s="10">
        <v>402</v>
      </c>
      <c r="U20" s="7">
        <f>M3+N3</f>
        <v>688.17000000000007</v>
      </c>
      <c r="V20" s="10">
        <v>373</v>
      </c>
      <c r="W20" s="15" t="s">
        <v>33</v>
      </c>
      <c r="X20" t="s">
        <v>9</v>
      </c>
      <c r="Y20" s="11">
        <f>X18+Y18</f>
        <v>229.27729740000001</v>
      </c>
      <c r="Z20" s="11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</row>
    <row r="21" spans="1:38" x14ac:dyDescent="0.2">
      <c r="A21" s="3"/>
      <c r="B21" s="4"/>
      <c r="C21" s="4"/>
      <c r="D21" s="4"/>
      <c r="E21" s="4"/>
      <c r="R21" s="1" t="s">
        <v>22</v>
      </c>
      <c r="S21" s="7">
        <f t="shared" ref="S21:S28" si="8">K4+L4</f>
        <v>153.4</v>
      </c>
      <c r="T21" s="10">
        <v>244</v>
      </c>
      <c r="U21" s="7">
        <f t="shared" ref="U21:U28" si="9">M4+N4</f>
        <v>660.50999999999988</v>
      </c>
      <c r="V21" s="10">
        <v>270</v>
      </c>
      <c r="W21" s="15"/>
      <c r="X21" s="15" t="s">
        <v>75</v>
      </c>
      <c r="Y21" s="15">
        <f>Y20/Z18</f>
        <v>7.6553354724540904E-2</v>
      </c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</row>
    <row r="22" spans="1:38" x14ac:dyDescent="0.2">
      <c r="A22" s="3"/>
      <c r="B22" s="4"/>
      <c r="C22" s="4"/>
      <c r="D22" s="4"/>
      <c r="E22" s="4"/>
      <c r="R22" s="1" t="s">
        <v>23</v>
      </c>
      <c r="S22" s="7">
        <f t="shared" si="8"/>
        <v>84.600000000000023</v>
      </c>
      <c r="T22" s="10">
        <v>108</v>
      </c>
      <c r="U22" s="7">
        <f t="shared" si="9"/>
        <v>385.43000000000018</v>
      </c>
      <c r="V22" s="10">
        <v>221</v>
      </c>
    </row>
    <row r="23" spans="1:38" x14ac:dyDescent="0.2">
      <c r="A23" s="3"/>
      <c r="B23" s="4"/>
      <c r="C23" s="4"/>
      <c r="D23" s="4"/>
      <c r="E23" s="4"/>
      <c r="R23" s="1" t="s">
        <v>24</v>
      </c>
      <c r="S23" s="7">
        <f t="shared" si="8"/>
        <v>410.89999999999986</v>
      </c>
      <c r="T23" s="10">
        <v>218</v>
      </c>
      <c r="U23" s="7">
        <f t="shared" si="9"/>
        <v>62.8599999999999</v>
      </c>
      <c r="V23" s="10">
        <v>86</v>
      </c>
    </row>
    <row r="24" spans="1:38" x14ac:dyDescent="0.2">
      <c r="A24" s="3"/>
      <c r="B24" s="4"/>
      <c r="C24" s="4"/>
      <c r="D24" s="4"/>
      <c r="E24" s="4"/>
      <c r="R24" s="1" t="s">
        <v>25</v>
      </c>
      <c r="S24" s="7">
        <f t="shared" si="8"/>
        <v>217.34999999999945</v>
      </c>
      <c r="T24" s="10">
        <v>435</v>
      </c>
      <c r="U24" s="7">
        <f t="shared" si="9"/>
        <v>13.32000000000005</v>
      </c>
      <c r="V24" s="10">
        <v>17</v>
      </c>
    </row>
    <row r="25" spans="1:38" x14ac:dyDescent="0.2">
      <c r="A25" s="3"/>
      <c r="B25" s="4"/>
      <c r="C25" s="4"/>
      <c r="D25" s="4"/>
      <c r="E25" s="4"/>
      <c r="R25" s="1" t="s">
        <v>26</v>
      </c>
      <c r="S25" s="7">
        <f t="shared" si="8"/>
        <v>0</v>
      </c>
      <c r="T25" s="10">
        <v>125</v>
      </c>
      <c r="U25" s="7">
        <f t="shared" si="9"/>
        <v>0</v>
      </c>
      <c r="V25" s="10">
        <v>35</v>
      </c>
    </row>
    <row r="26" spans="1:38" x14ac:dyDescent="0.2">
      <c r="A26" s="3"/>
      <c r="B26" s="4"/>
      <c r="C26" s="4"/>
      <c r="D26" s="4"/>
      <c r="E26" s="4"/>
      <c r="R26" s="1" t="s">
        <v>27</v>
      </c>
      <c r="S26" s="7">
        <f t="shared" si="8"/>
        <v>0</v>
      </c>
      <c r="T26" s="10">
        <v>252</v>
      </c>
      <c r="U26" s="7">
        <f t="shared" si="9"/>
        <v>0</v>
      </c>
      <c r="V26" s="10">
        <v>104</v>
      </c>
    </row>
    <row r="27" spans="1:38" x14ac:dyDescent="0.2">
      <c r="A27" s="3"/>
      <c r="B27" s="4"/>
      <c r="C27" s="4"/>
      <c r="D27" s="4"/>
      <c r="E27" s="4"/>
      <c r="R27" s="1" t="s">
        <v>28</v>
      </c>
      <c r="S27" s="7">
        <f t="shared" si="8"/>
        <v>0</v>
      </c>
      <c r="T27" s="10">
        <v>201</v>
      </c>
      <c r="U27" s="7">
        <f t="shared" si="9"/>
        <v>0</v>
      </c>
      <c r="V27" s="10">
        <v>197</v>
      </c>
    </row>
    <row r="28" spans="1:38" x14ac:dyDescent="0.2">
      <c r="A28" s="3"/>
      <c r="B28" s="4"/>
      <c r="C28" s="4"/>
      <c r="D28" s="4"/>
      <c r="E28" s="4"/>
      <c r="R28" s="1" t="s">
        <v>29</v>
      </c>
      <c r="S28" s="7">
        <f t="shared" si="8"/>
        <v>0</v>
      </c>
      <c r="T28" s="10">
        <v>167</v>
      </c>
      <c r="U28" s="7">
        <f t="shared" si="9"/>
        <v>0</v>
      </c>
      <c r="V28" s="10">
        <v>264</v>
      </c>
    </row>
    <row r="29" spans="1:38" x14ac:dyDescent="0.2">
      <c r="A29" s="3"/>
      <c r="B29" s="4"/>
      <c r="C29" s="4"/>
      <c r="D29" s="4"/>
      <c r="E29" s="4"/>
      <c r="I29" s="7"/>
      <c r="R29" s="1" t="s">
        <v>30</v>
      </c>
      <c r="S29" s="7"/>
      <c r="T29" s="10"/>
      <c r="U29" s="7"/>
      <c r="V29" s="10"/>
      <c r="AD29" s="2"/>
    </row>
    <row r="30" spans="1:38" x14ac:dyDescent="0.2">
      <c r="A30" s="4"/>
      <c r="B30" s="4"/>
      <c r="C30" s="4"/>
      <c r="D30" s="4"/>
      <c r="E30" s="4"/>
      <c r="G30" s="4"/>
      <c r="H30" s="4"/>
      <c r="I30" s="4"/>
      <c r="J30" s="4"/>
      <c r="K30" s="4"/>
      <c r="R30" s="1" t="s">
        <v>31</v>
      </c>
      <c r="S30" s="7"/>
      <c r="T30" s="10"/>
      <c r="U30" s="7"/>
      <c r="V30" s="10"/>
    </row>
    <row r="31" spans="1:38" x14ac:dyDescent="0.2">
      <c r="A31" s="5"/>
      <c r="B31" s="5"/>
      <c r="C31" s="4"/>
      <c r="D31" s="4"/>
      <c r="E31" s="4"/>
      <c r="K31" s="1"/>
      <c r="R31" s="1" t="s">
        <v>32</v>
      </c>
      <c r="S31" s="7"/>
      <c r="T31" s="10"/>
      <c r="U31" s="7"/>
      <c r="V31" s="10"/>
    </row>
    <row r="32" spans="1:38" x14ac:dyDescent="0.2">
      <c r="A32" s="3"/>
      <c r="B32" s="4"/>
      <c r="C32" s="4"/>
      <c r="D32" s="4"/>
      <c r="E32" s="4"/>
      <c r="H32" s="7"/>
      <c r="J32" s="7"/>
      <c r="R32" s="1" t="s">
        <v>33</v>
      </c>
      <c r="S32" s="7">
        <f>SUM(S20:S31)</f>
        <v>1174.5699999999993</v>
      </c>
      <c r="T32" s="7">
        <f t="shared" ref="T32:V32" si="10">SUM(T20:T31)</f>
        <v>2152</v>
      </c>
      <c r="U32" s="7">
        <f t="shared" si="10"/>
        <v>1810.29</v>
      </c>
      <c r="V32" s="7">
        <f t="shared" si="10"/>
        <v>1567</v>
      </c>
      <c r="AD32" s="2"/>
    </row>
    <row r="33" spans="1:28" x14ac:dyDescent="0.2">
      <c r="A33" s="3"/>
      <c r="B33" s="4"/>
      <c r="C33" s="4"/>
      <c r="D33" s="4"/>
      <c r="E33" s="4"/>
    </row>
    <row r="34" spans="1:28" x14ac:dyDescent="0.2">
      <c r="A34" s="3"/>
      <c r="B34" s="4"/>
      <c r="C34" s="4"/>
      <c r="D34" s="4"/>
      <c r="E34" s="4"/>
    </row>
    <row r="35" spans="1:28" x14ac:dyDescent="0.2">
      <c r="A35" s="3"/>
      <c r="B35" s="4"/>
      <c r="C35" s="5"/>
      <c r="D35" s="4"/>
      <c r="E35" s="4"/>
      <c r="R35" s="41" t="s">
        <v>67</v>
      </c>
      <c r="S35" s="41"/>
      <c r="T35" s="41"/>
      <c r="U35" s="42"/>
      <c r="V35" s="42"/>
    </row>
    <row r="36" spans="1:28" x14ac:dyDescent="0.2">
      <c r="A36" s="3"/>
      <c r="B36" s="4"/>
      <c r="C36" s="4"/>
      <c r="D36" s="4"/>
      <c r="E36" s="4"/>
      <c r="R36" s="41">
        <v>0.35937000000000002</v>
      </c>
      <c r="S36" s="41"/>
      <c r="T36" s="41" t="s">
        <v>68</v>
      </c>
      <c r="U36" s="42" t="s">
        <v>69</v>
      </c>
      <c r="V36" s="42" t="s">
        <v>70</v>
      </c>
    </row>
    <row r="37" spans="1:28" x14ac:dyDescent="0.2">
      <c r="A37" s="3"/>
      <c r="B37" s="4"/>
      <c r="C37" s="4"/>
      <c r="D37" s="4"/>
      <c r="E37" s="4"/>
      <c r="R37" s="41" t="s">
        <v>71</v>
      </c>
      <c r="S37" s="41" t="s">
        <v>66</v>
      </c>
      <c r="T37" s="41" t="s">
        <v>72</v>
      </c>
      <c r="U37" s="42"/>
      <c r="V37" s="42"/>
    </row>
    <row r="38" spans="1:28" x14ac:dyDescent="0.2">
      <c r="A38" s="3"/>
      <c r="B38" s="4"/>
      <c r="C38" s="4"/>
      <c r="D38" s="4"/>
      <c r="E38" s="4"/>
      <c r="R38" s="41">
        <f>F15*R36</f>
        <v>183.20682600000001</v>
      </c>
      <c r="S38" s="41">
        <f>(M15+N15)*R36</f>
        <v>650.56391730000007</v>
      </c>
      <c r="T38" s="41">
        <f>R38+S38</f>
        <v>833.77074330000005</v>
      </c>
      <c r="U38" s="42">
        <v>8250</v>
      </c>
      <c r="V38" s="42">
        <f>U38-T38</f>
        <v>7416.2292567000004</v>
      </c>
      <c r="X38" s="16"/>
    </row>
    <row r="39" spans="1:28" x14ac:dyDescent="0.2">
      <c r="A39" s="3"/>
      <c r="B39" s="4"/>
      <c r="C39" s="4"/>
      <c r="D39" s="4"/>
      <c r="E39" s="4"/>
    </row>
    <row r="40" spans="1:28" x14ac:dyDescent="0.2">
      <c r="A40" s="3"/>
      <c r="B40" s="4"/>
      <c r="C40" s="4"/>
      <c r="D40" s="4"/>
      <c r="E40" s="4"/>
    </row>
    <row r="41" spans="1:28" x14ac:dyDescent="0.2">
      <c r="A41" s="3"/>
      <c r="B41" s="4"/>
      <c r="C41" s="4"/>
      <c r="D41" s="4"/>
      <c r="E41" s="4"/>
      <c r="Z41" s="2"/>
      <c r="AA41" s="2"/>
      <c r="AB41" s="2"/>
    </row>
    <row r="42" spans="1:28" x14ac:dyDescent="0.2">
      <c r="A42" s="3"/>
      <c r="B42" s="4"/>
      <c r="C42" s="4"/>
      <c r="D42" s="4"/>
      <c r="E42" s="4"/>
      <c r="Z42" s="2"/>
      <c r="AA42" s="2"/>
      <c r="AB42" s="2"/>
    </row>
    <row r="43" spans="1:28" x14ac:dyDescent="0.2">
      <c r="A43" s="3"/>
      <c r="B43" s="4"/>
      <c r="C43" s="4"/>
      <c r="D43" s="4"/>
      <c r="E43" s="4"/>
      <c r="Z43" s="2"/>
      <c r="AA43" s="2"/>
      <c r="AB43" s="2"/>
    </row>
    <row r="44" spans="1:28" x14ac:dyDescent="0.2">
      <c r="A44" s="3"/>
      <c r="B44" s="4"/>
      <c r="C44" s="4"/>
      <c r="D44" s="4"/>
      <c r="E44" s="4"/>
      <c r="H44" s="7"/>
      <c r="I44" s="7"/>
      <c r="J44" s="7"/>
      <c r="K44" s="7"/>
      <c r="Z44" s="2"/>
      <c r="AA44" s="2"/>
      <c r="AB44" s="2"/>
    </row>
    <row r="45" spans="1:28" x14ac:dyDescent="0.2">
      <c r="A45" s="3"/>
      <c r="B45" s="4"/>
      <c r="C45" s="4"/>
      <c r="D45" s="4"/>
      <c r="E45" s="4"/>
      <c r="Z45" s="2"/>
      <c r="AA45" s="2"/>
      <c r="AB45" s="2"/>
    </row>
    <row r="46" spans="1:28" x14ac:dyDescent="0.2">
      <c r="A46" s="3"/>
      <c r="B46" s="4"/>
      <c r="C46" s="4"/>
      <c r="D46" s="4"/>
      <c r="E46" s="4"/>
    </row>
    <row r="47" spans="1:28" x14ac:dyDescent="0.2">
      <c r="A47" s="3"/>
      <c r="B47" s="4"/>
      <c r="C47" s="4"/>
      <c r="D47" s="4"/>
      <c r="E47" s="4"/>
    </row>
  </sheetData>
  <mergeCells count="5">
    <mergeCell ref="B4:B5"/>
    <mergeCell ref="C4:C5"/>
    <mergeCell ref="D4:D5"/>
    <mergeCell ref="E4:E5"/>
    <mergeCell ref="B12:B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aug</vt:lpstr>
      <vt:lpstr>sept</vt:lpstr>
      <vt:lpstr>okt</vt:lpstr>
      <vt:lpstr>nov</vt:lpstr>
      <vt:lpstr>dec</vt:lpstr>
      <vt:lpstr>jan</vt:lpstr>
      <vt:lpstr>feb</vt:lpstr>
      <vt:lpstr>maart</vt:lpstr>
      <vt:lpstr>april</vt:lpstr>
      <vt:lpstr>mei</vt:lpstr>
      <vt:lpstr>juni</vt:lpstr>
      <vt:lpstr>juli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Scholten</dc:creator>
  <cp:lastModifiedBy>Ben Scholten</cp:lastModifiedBy>
  <cp:lastPrinted>2023-12-01T10:29:38Z</cp:lastPrinted>
  <dcterms:created xsi:type="dcterms:W3CDTF">2021-02-09T12:11:02Z</dcterms:created>
  <dcterms:modified xsi:type="dcterms:W3CDTF">2024-01-10T14:52:07Z</dcterms:modified>
</cp:coreProperties>
</file>